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3"/>
  </bookViews>
  <sheets>
    <sheet name="Лист6" sheetId="1" r:id="rId1"/>
    <sheet name="Лист7" sheetId="2" r:id="rId2"/>
    <sheet name="Лист1" sheetId="3" r:id="rId3"/>
    <sheet name="Лист14" sheetId="4" r:id="rId4"/>
    <sheet name="Лист15" sheetId="5" r:id="rId5"/>
    <sheet name="пр 5" sheetId="6" r:id="rId6"/>
  </sheets>
  <definedNames/>
  <calcPr fullCalcOnLoad="1"/>
</workbook>
</file>

<file path=xl/sharedStrings.xml><?xml version="1.0" encoding="utf-8"?>
<sst xmlns="http://schemas.openxmlformats.org/spreadsheetml/2006/main" count="419" uniqueCount="331">
  <si>
    <t>(тыс.рублей.)</t>
  </si>
  <si>
    <t>Код</t>
  </si>
  <si>
    <t>Наименование доходов</t>
  </si>
  <si>
    <t>бюджетной классификации</t>
  </si>
  <si>
    <t>Российской Федерации</t>
  </si>
  <si>
    <t>000 1 00 00000 00 0000 000</t>
  </si>
  <si>
    <t>ДОХОДЫ</t>
  </si>
  <si>
    <t>000 1 01 00000 00 0000 000</t>
  </si>
  <si>
    <t>НАЛОГИ НА ПРИБЫЛЬ, ДОХОДЫ</t>
  </si>
  <si>
    <t xml:space="preserve">Налог на доходы физических лиц 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</si>
  <si>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</si>
  <si>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</si>
  <si>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</si>
  <si>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</si>
  <si>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000 1 09 00000 00 0000 000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</si>
  <si>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</si>
  <si>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</si>
  <si>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</si>
  <si>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</si>
  <si>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000 2 02 01000 00 0000 000</t>
  </si>
  <si>
    <t>Дотации от других бюджетов бюджетной системы Российский Федерации</t>
  </si>
  <si>
    <t>000 2 02 02000 00 0000 000</t>
  </si>
  <si>
    <t>Субвенции от других бюджетов бюджетной системы Российской Федерации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</si>
  <si>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</si>
  <si>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000 8 50 00000 00 0000 000</t>
  </si>
  <si>
    <t>ИТОГО ДОХОДОВ</t>
  </si>
  <si>
    <t>Жилищно-коммунальное хозяйство</t>
  </si>
  <si>
    <t>Культура</t>
  </si>
  <si>
    <t>% исполнения к уточненному бюджету</t>
  </si>
  <si>
    <t>вес %</t>
  </si>
  <si>
    <t>Удельный</t>
  </si>
  <si>
    <t>тыс. руб.</t>
  </si>
  <si>
    <t>Национальная оборона</t>
  </si>
  <si>
    <t>№ п/п</t>
  </si>
  <si>
    <t>Наименование статей.</t>
  </si>
  <si>
    <t>исполнено</t>
  </si>
  <si>
    <t>1.</t>
  </si>
  <si>
    <t>Оплата труда  (ст.211).</t>
  </si>
  <si>
    <t>2.</t>
  </si>
  <si>
    <t>Прочие выплаты    (ст 212).</t>
  </si>
  <si>
    <t>3.</t>
  </si>
  <si>
    <t>Начисление на оплату труда (ст.213)</t>
  </si>
  <si>
    <t>4.</t>
  </si>
  <si>
    <t>Услуги связи   (ст.221 ).</t>
  </si>
  <si>
    <t>5.</t>
  </si>
  <si>
    <t>Транспортные услуги  (ст. 222 ).</t>
  </si>
  <si>
    <t>6.</t>
  </si>
  <si>
    <t>7.</t>
  </si>
  <si>
    <t>Арендная плата за пользование имуществом  (ст. 224 ).</t>
  </si>
  <si>
    <t>8.</t>
  </si>
  <si>
    <t>Услуги по содержанию имущества  (ст. 225 ).</t>
  </si>
  <si>
    <t>9.</t>
  </si>
  <si>
    <t>Прочие услуги  (ст.  226).</t>
  </si>
  <si>
    <t>10</t>
  </si>
  <si>
    <t>в т.ч. Уличное освещение</t>
  </si>
  <si>
    <t>11</t>
  </si>
  <si>
    <t>12</t>
  </si>
  <si>
    <t>13</t>
  </si>
  <si>
    <t>Увеличение стоимости основных средств ( ст. 310 ).</t>
  </si>
  <si>
    <t>Всего расходов</t>
  </si>
  <si>
    <t>Структура расходов бюджета Юрюзанского городского поселения</t>
  </si>
  <si>
    <t>Раздел</t>
  </si>
  <si>
    <t>Благоустройство</t>
  </si>
  <si>
    <t>14</t>
  </si>
  <si>
    <t>Перечисления другим бюджетам бюджетной системы Российской Федерации (ст.251)</t>
  </si>
  <si>
    <t>Органы местного</t>
  </si>
  <si>
    <t>Среднесписочная</t>
  </si>
  <si>
    <t>Денежное</t>
  </si>
  <si>
    <t xml:space="preserve">самоуправления </t>
  </si>
  <si>
    <t>численность, (чел)</t>
  </si>
  <si>
    <t xml:space="preserve">содержание, (тыс.руб.) </t>
  </si>
  <si>
    <t>и бюджетные</t>
  </si>
  <si>
    <t>Всего</t>
  </si>
  <si>
    <t>в т.ч.</t>
  </si>
  <si>
    <t>учреждения</t>
  </si>
  <si>
    <t>муниципальных</t>
  </si>
  <si>
    <t>служащих</t>
  </si>
  <si>
    <t>2.РАСХОДЫ</t>
  </si>
  <si>
    <t>(тыс.рублей)</t>
  </si>
  <si>
    <t>Уточнен.</t>
  </si>
  <si>
    <t>Исполне-</t>
  </si>
  <si>
    <t xml:space="preserve">         %</t>
  </si>
  <si>
    <t xml:space="preserve"> Раздел      Наименование</t>
  </si>
  <si>
    <t>бюджет</t>
  </si>
  <si>
    <t>ние  за</t>
  </si>
  <si>
    <t>исполнен.</t>
  </si>
  <si>
    <t>вес</t>
  </si>
  <si>
    <t>бюджету.</t>
  </si>
  <si>
    <t>0100   Общегосударственные</t>
  </si>
  <si>
    <t xml:space="preserve">            расходы - всего</t>
  </si>
  <si>
    <t xml:space="preserve">                   коммунальные р-ды</t>
  </si>
  <si>
    <t>0200   Национальная оборона</t>
  </si>
  <si>
    <t>0400   Национальная экономика - всего</t>
  </si>
  <si>
    <t xml:space="preserve">0500   Жилищно-коммунальное </t>
  </si>
  <si>
    <t xml:space="preserve">           хозяйство-всего</t>
  </si>
  <si>
    <t>в т.ч. оплата труда</t>
  </si>
  <si>
    <t xml:space="preserve">         коммунальные р-ды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</si>
  <si>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</si>
  <si>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</si>
  <si>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</si>
  <si>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</si>
  <si>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</si>
  <si>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09</t>
  </si>
  <si>
    <t>05</t>
  </si>
  <si>
    <t>08</t>
  </si>
  <si>
    <t>Физическая культура и спорт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</si>
  <si>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</si>
  <si>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</t>
  </si>
  <si>
    <t xml:space="preserve">                             ЮРЮЗАНСКОГО ГОРОДСКОГО ПОСЕЛЕНИЯ</t>
  </si>
  <si>
    <t>Тыс.рублей</t>
  </si>
  <si>
    <t>№ п\п</t>
  </si>
  <si>
    <t>ДОХОДЫ, ВСЕГО</t>
  </si>
  <si>
    <t>Налоговые и неналоговые доходы</t>
  </si>
  <si>
    <t>Межбюджетные трансферты из областного бюджета</t>
  </si>
  <si>
    <t>2.1.</t>
  </si>
  <si>
    <t>2.2.</t>
  </si>
  <si>
    <t>2.3.</t>
  </si>
  <si>
    <t>2.4.</t>
  </si>
  <si>
    <t>Иные межбюджетные трансферты из областного бюджета</t>
  </si>
  <si>
    <t>РАСХОДЫ, ВСЕГО</t>
  </si>
  <si>
    <t>Общегосударственные вопросы</t>
  </si>
  <si>
    <t>Национальная  безопасность и правоохранительная деятельность</t>
  </si>
  <si>
    <t>Национальная  экономика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</si>
  <si>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</si>
  <si>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</si>
  <si>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</si>
  <si>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</si>
  <si>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Источники финансирования дефицита бюджета,всего</t>
  </si>
  <si>
    <t>Изменение остатков средств на счетах по учету средств  бюджета</t>
  </si>
  <si>
    <t xml:space="preserve">           в т.ч. оплата труда с начислениями</t>
  </si>
  <si>
    <t xml:space="preserve">          Сведения о численности и  денежном содержании работников</t>
  </si>
  <si>
    <t xml:space="preserve">         бюджетных учреждений и муниципальных служащих </t>
  </si>
  <si>
    <t xml:space="preserve">         органов местного  самоуправления </t>
  </si>
  <si>
    <t>№</t>
  </si>
  <si>
    <t xml:space="preserve"> Органы местного самоуправления</t>
  </si>
  <si>
    <t xml:space="preserve">Отдел по управлению имуществом и </t>
  </si>
  <si>
    <t>земельным отношениям</t>
  </si>
  <si>
    <t xml:space="preserve">Бюджетные организации  </t>
  </si>
  <si>
    <t>система"</t>
  </si>
  <si>
    <t>Итого по бюджетным учреждениям</t>
  </si>
  <si>
    <t xml:space="preserve">Администрация Юрюзанского городского </t>
  </si>
  <si>
    <t>поселения</t>
  </si>
  <si>
    <t xml:space="preserve">Совет депутатов Юрюзанского </t>
  </si>
  <si>
    <t>городского поселения</t>
  </si>
  <si>
    <t>Итого по органам местного самоуправления</t>
  </si>
  <si>
    <t>уточненный бюджет</t>
  </si>
  <si>
    <t>Коммунальные услуги бюджетных учреждений   (ст.223)</t>
  </si>
  <si>
    <t>Прочие поступления от использования имущества, находящегося в собственности поселений</t>
  </si>
  <si>
    <t>Доходы от продажи  материальных и  нематериальных активов</t>
  </si>
  <si>
    <t>Доходы от реализации  иного имущества, находящегося в собственности  поселений ( за исключением имущества муниципальных автономных учреждений, а также имущества муниципальных унитарных предприятий,в том числе казенных) , в части реализации основных средств по указанному имуществу</t>
  </si>
  <si>
    <t>Доходы от продажи земельных участков, находящихся в  собственности поселений (за  исключением земельных участков муниципальных автономных учреждений)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</si>
  <si>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</si>
  <si>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0300   Национальная безопасность</t>
  </si>
  <si>
    <t xml:space="preserve">           деятельность-всего</t>
  </si>
  <si>
    <t xml:space="preserve">           и правоохранительная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</si>
  <si>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</si>
  <si>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 земли, находящиеся в собственности поселений</t>
  </si>
  <si>
    <t>Доходы от реализации  иного имущества, находящегося в собственности  поселений ( за исключением имущества муниципальных автономных учреждений, а также имущества муниципальных унитарных предприятий,в том числе казенных) , в части реализации материальных запасов по указанному имуществу</t>
  </si>
  <si>
    <t>Утвержд.</t>
  </si>
  <si>
    <t>к утвер.</t>
  </si>
  <si>
    <t>к уточн.</t>
  </si>
  <si>
    <t>Дотации сбалансированности местных бюджетов</t>
  </si>
  <si>
    <t>Сумма</t>
  </si>
  <si>
    <t>Другие общегосударственные вопросы</t>
  </si>
  <si>
    <t>Информация об исполнении бюджета</t>
  </si>
  <si>
    <t>Безвозмездные  перечисления государственным и муниципальным организациям(ст.241)</t>
  </si>
  <si>
    <t>Пособия по социальной помощи населению (ст.262)</t>
  </si>
  <si>
    <t>15</t>
  </si>
  <si>
    <t>16</t>
  </si>
  <si>
    <t xml:space="preserve">Доходы от продажи земельных участков, государственная собственность  на которые не разграничена и которые расположены в границах поселений </t>
  </si>
  <si>
    <t>1000  Социальная политика</t>
  </si>
  <si>
    <t>00</t>
  </si>
  <si>
    <t>Социальное обеспечение населения</t>
  </si>
  <si>
    <t>Юрюзанского городского поселения</t>
  </si>
  <si>
    <t xml:space="preserve">1100     Физическая культура  и спорт- всего </t>
  </si>
  <si>
    <t>0800   Культура,  кинематография  -всего</t>
  </si>
  <si>
    <t>Культура,кинематография</t>
  </si>
  <si>
    <t xml:space="preserve"> Физическая культура и спорт </t>
  </si>
  <si>
    <t>Мобилизация и вневойсковая подготовка</t>
  </si>
  <si>
    <t>Массовый спорт</t>
  </si>
  <si>
    <t xml:space="preserve">Дотация бюджетам на выравнивание  бюджетной обеспеченности </t>
  </si>
  <si>
    <t>17</t>
  </si>
  <si>
    <t>000 1 01 02000 01 0000 110</t>
  </si>
  <si>
    <t>утвержденный бюджет</t>
  </si>
  <si>
    <t>Национальная экономика</t>
  </si>
  <si>
    <t>Дорожное хозяйство ( дорожные фонды)</t>
  </si>
  <si>
    <t>Коммунальное хозяйство</t>
  </si>
  <si>
    <t>удельный вес в %.</t>
  </si>
  <si>
    <t>МКУ "Спортивно-культурные сооружения "</t>
  </si>
  <si>
    <t xml:space="preserve">МКУК "Централизованная библиотечная </t>
  </si>
  <si>
    <t>МКУ "Комитет городского хозяйства"</t>
  </si>
  <si>
    <t>МКУ "Культура"</t>
  </si>
  <si>
    <t>000 1 03 00000 00 0000 000</t>
  </si>
  <si>
    <t>НАЛОГИ НА  ТОВАРЫ (РАБОТЫ,УСЛУГИ), РЕАЛИЗУЕМЫЕ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</si>
  <si>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</si>
  <si>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</si>
  <si>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</si>
  <si>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</si>
  <si>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Доходы от сдачи в аренду имущества, составляющего казну поселений(за исключением земельных участков)</t>
  </si>
  <si>
    <t>000 2 02 03000 00 0000 000</t>
  </si>
  <si>
    <t>Доходы от  уплаты акцизов на дизельное топливо,зачисляемые в консолидированные бюджеты субъектов РФ</t>
  </si>
  <si>
    <t>Доходы от уплаты акцизов на моторные масла для дизельных и  (или) карбюраторных (инжекторных) двигателей, зачисляемые в консолидированные бюджеты субъектов РФ</t>
  </si>
  <si>
    <t>Доходы от  уплаты акцизов на автомобильный  бензин, производимый на территории РФ,  зачисляемые в консолидированные бюджеты субъектов РФ</t>
  </si>
  <si>
    <t>Доходы от  уплаты акцизов на прямогонный  бензин, производимый на территории РФ,  зачисляемые в консолидированные бюджеты субъектов РФ</t>
  </si>
  <si>
    <t>Периодическая печать и издательства</t>
  </si>
  <si>
    <t>Резулитат исполнения Дефицит(-)  профицит(+)</t>
  </si>
  <si>
    <t>000 1 11 00000 13 0000 000</t>
  </si>
  <si>
    <t>000 1 13 00000 13 0000 000</t>
  </si>
  <si>
    <t>000 1 14 00000 13 0000 000</t>
  </si>
  <si>
    <t>000 1 06 01000 13 0000 110</t>
  </si>
  <si>
    <t>000 1 06 06000 13 0000 110</t>
  </si>
  <si>
    <t>000 1 11 05010 13 0000 120</t>
  </si>
  <si>
    <t>000 1 11 05020 13 0000 120</t>
  </si>
  <si>
    <t>000 1 11 05075 13 0000 120</t>
  </si>
  <si>
    <t>000 1 11 09045 13 0000 120</t>
  </si>
  <si>
    <t>000 1 14 02053 13 0000 410</t>
  </si>
  <si>
    <t>000 1 14 02053 13 0000 440</t>
  </si>
  <si>
    <t>000 1 14 06013 13 0000 430</t>
  </si>
  <si>
    <t>000 1 14 06026 13 0000430</t>
  </si>
  <si>
    <t>000 1 17 00000 13 0000 000</t>
  </si>
  <si>
    <t>000 2 02 01001 13 0000 151</t>
  </si>
  <si>
    <t>000 2 02 01003 13 0000 151</t>
  </si>
  <si>
    <t>000 2 02 03015 13 0000 151</t>
  </si>
  <si>
    <t>1200      Средства массовой информации</t>
  </si>
  <si>
    <t>Средства массовой информации</t>
  </si>
  <si>
    <t>000 1 14 02052 13 0000 440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</si>
  <si>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материальных запасов по указанному имуществу</t>
  </si>
  <si>
    <t>Невыясненные поступления, зачисляемые в бюджеты городских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</si>
  <si>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</si>
  <si>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</si>
  <si>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000 1 16 00000 00 0000 000</t>
  </si>
  <si>
    <t>Штрафы, санкции, возмещение ущерба</t>
  </si>
  <si>
    <t>Дотации  бюджетам городских поселений</t>
  </si>
  <si>
    <t>Субсидии бюджетам городских поселений</t>
  </si>
  <si>
    <t>Субвенции бюджетам городских поселений</t>
  </si>
  <si>
    <t xml:space="preserve">           в т.ч. эл.энергия (уличное освещение) </t>
  </si>
  <si>
    <t>Наименование</t>
  </si>
  <si>
    <t>07</t>
  </si>
  <si>
    <t>Резервные фонды</t>
  </si>
  <si>
    <t>Жилищное хозяйство</t>
  </si>
  <si>
    <t>в т.ч. Коммунальные расходы</t>
  </si>
  <si>
    <t>коммунальные расходы</t>
  </si>
  <si>
    <t xml:space="preserve">Распределение бюджетных ассигнований по разделам и подразделам </t>
  </si>
  <si>
    <t>(тыс. рублей)</t>
  </si>
  <si>
    <t>Подраздел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</si>
  <si>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</si>
  <si>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</si>
  <si>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</si>
  <si>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</si>
  <si>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>Другие вопросы в области национальной экономики</t>
  </si>
  <si>
    <t xml:space="preserve">Культура и  кинематография </t>
  </si>
  <si>
    <t>Приложение 5</t>
  </si>
  <si>
    <t>Иные межбюджетные трансферты</t>
  </si>
  <si>
    <t>Обеспечение проведения выборов и референдумов</t>
  </si>
  <si>
    <t>Страхование (ст.227)</t>
  </si>
  <si>
    <t>Услуги, работы для целей капитальных вложений (ст. 228)</t>
  </si>
  <si>
    <t>Безвозмездные перечисления некоммерческим организациям и физическим лицам - производителям товаров, работ и услуг на производство (ст. 246)</t>
  </si>
  <si>
    <t>Социальные пособия и компенсации персоналу в денежной форме (ст. 266)</t>
  </si>
  <si>
    <t>Налоги, пошлины и сборы (ст. 291)</t>
  </si>
  <si>
    <t xml:space="preserve">Другие экономические санкции (ст. 295) </t>
  </si>
  <si>
    <t>Иные выплаты текущего характера физическим лицам (ст. 296)</t>
  </si>
  <si>
    <t>Увеличение стоимости горюче-смазочных материалов (ст. 343)</t>
  </si>
  <si>
    <t>Увеличение стоимости прочих оборотных запасов (материалов) (ст. 346)</t>
  </si>
  <si>
    <t>Увеличение стоимости прочих материальных запасов однократного применения (ст. 349)</t>
  </si>
  <si>
    <t>000 1 16 90050 13 0000 140</t>
  </si>
  <si>
    <t xml:space="preserve">% исполнения от утвержденного </t>
  </si>
  <si>
    <t xml:space="preserve">% исполнения от уточненного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</si>
  <si>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году.</t>
  </si>
  <si>
    <t>000 2 02 27112 13 0000 151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</si>
  <si>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</si>
  <si>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000 2 02 29999 13 0000 151</t>
  </si>
  <si>
    <t xml:space="preserve">Прочие субсидии бюджетам городских поселений </t>
  </si>
  <si>
    <t>000 2 02 04000 00 0000 000</t>
  </si>
  <si>
    <t>000 2 02 49999 13 0000 151</t>
  </si>
  <si>
    <t>Прочие межбюджетные трансферты, передаваемые бюджетам городских поселений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</si>
  <si>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</si>
  <si>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</si>
  <si>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</si>
  <si>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</si>
  <si>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</si>
  <si>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</si>
  <si>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</si>
  <si>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</si>
  <si>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</si>
  <si>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Иные выплаты текущего характера организациям (ст. 297)</t>
  </si>
  <si>
    <t>Увеличение стоимости строительных материалов (ст. 344)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</si>
  <si>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</si>
  <si>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</si>
  <si>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000 2 02 20041 13 0000 150</t>
  </si>
  <si>
    <t>Субсидии бюджетам поселенеий на строительство, модернизацию, ремонт и содержание автомобильных дорог общего пользования, в том числе дорог в поселениях (за исключением дорог феерального значения)</t>
  </si>
  <si>
    <t>000 2 02 30024 13 0000 150</t>
  </si>
  <si>
    <t>Субвенции бюджетам городских поселений на выполнение передаваемых полномочий субъектов РФ</t>
  </si>
  <si>
    <t>27</t>
  </si>
  <si>
    <t>расходы (ст.200)</t>
  </si>
  <si>
    <t>0600 Охрана окружающей среды</t>
  </si>
  <si>
    <t>Другие вопросы в области охраны окружающей среды</t>
  </si>
  <si>
    <t>06</t>
  </si>
  <si>
    <t>Утвержденные годовые назначения 2022 год</t>
  </si>
  <si>
    <t>Уточненные годовые назначения 2022 год</t>
  </si>
  <si>
    <t>Возврат остатков субсидий прошлых лет</t>
  </si>
  <si>
    <t>601 1 16 10031 13 0000 140</t>
  </si>
  <si>
    <t>Платежи в целях возмещения причиненного ущерба (убытков)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</si>
  <si>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</si>
  <si>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лет.</t>
  </si>
  <si>
    <t>601 2 19 60010 13 0000 150</t>
  </si>
  <si>
    <t xml:space="preserve"> 2022 год</t>
  </si>
  <si>
    <t>Инициативные платежи, зачисляемые в бюджеты городских поселений</t>
  </si>
  <si>
    <t>000 2 18 00000 00 0000 000</t>
  </si>
  <si>
    <t>601 2 18 60010 13 0000 150</t>
  </si>
  <si>
    <t>Уточненный бюджет на                       2022 год</t>
  </si>
  <si>
    <t>Доходы бюджетов от возврата остатков субсидий, субвенций и иных межбюджетных трансфертов, имеющих целевое назначение, прошлых лет.</t>
  </si>
  <si>
    <t xml:space="preserve">000 1 17 15030 13 0000 150 </t>
  </si>
  <si>
    <t>000 1 17 01050 13 0000 150</t>
  </si>
  <si>
    <t>Увеличение стоимости мягкого инвентаря (ст. 345)</t>
  </si>
  <si>
    <t>Безвозмездные перечисления организациям, за исключением государственных и муниципальных организаций государственным организациям(ст.245)</t>
  </si>
  <si>
    <t xml:space="preserve">к Решению Совета депутатов </t>
  </si>
  <si>
    <t>от                               2023 года №</t>
  </si>
  <si>
    <t>классификации расходов бюджетов за 2022 год</t>
  </si>
  <si>
    <t xml:space="preserve">         по бюджету Юрюзанского городского поселения за  2022 год</t>
  </si>
  <si>
    <t>Юрюзанского городского поселения                                                                   за   2022 год</t>
  </si>
  <si>
    <t>Исполнено за            2022 год</t>
  </si>
  <si>
    <t>Штрафы за нарушение законодательства о налогах и сборах, законодательства о страховых взносах (ст. 293)</t>
  </si>
  <si>
    <t>в разрезе статей бюджетной классификации  за 2022 год</t>
  </si>
  <si>
    <t>за  2022 год</t>
  </si>
  <si>
    <t>2022 год</t>
  </si>
  <si>
    <t xml:space="preserve">                                              за   2022 год</t>
  </si>
  <si>
    <t>Исполнено за                          2022 год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</si>
  <si>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поселений, в части реализации муниципальных запасов по указанному имуществу. </t>
  </si>
  <si>
    <t>Иные штрафы, неустойки, пени, уплаченные в с законом или договором в случае неисполнения или ненадлежащего исполнения обязательств перед муниципальным органом городского поселения</t>
  </si>
  <si>
    <t>000 1 16 07090 13 0000 140</t>
  </si>
  <si>
    <t>ИТОГО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</si>
</sst>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#,##0.000"/>
    <numFmt numFmtId="177" formatCode="?"/>
  </numFmts>
  <fonts count="77">
    <font>
      <sz val="10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3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sz val="8.5"/>
      <name val="MS Sans Serif"/>
      <family val="2"/>
    </font>
    <font>
      <b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8.5"/>
      <name val="MS Sans Serif"/>
      <family val="2"/>
    </font>
    <font>
      <b/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113" applyFont="1" applyBorder="1" applyAlignment="1">
      <alignment horizontal="center" vertical="center" wrapText="1"/>
      <protection/>
    </xf>
    <xf numFmtId="0" fontId="9" fillId="0" borderId="0" xfId="113" applyAlignment="1">
      <alignment vertical="center"/>
      <protection/>
    </xf>
    <xf numFmtId="0" fontId="9" fillId="0" borderId="0" xfId="113">
      <alignment/>
      <protection/>
    </xf>
    <xf numFmtId="0" fontId="1" fillId="0" borderId="0" xfId="113" applyFont="1" applyAlignment="1">
      <alignment horizontal="center"/>
      <protection/>
    </xf>
    <xf numFmtId="0" fontId="16" fillId="0" borderId="0" xfId="113" applyFont="1" applyAlignment="1">
      <alignment horizontal="right"/>
      <protection/>
    </xf>
    <xf numFmtId="0" fontId="9" fillId="0" borderId="11" xfId="113" applyBorder="1">
      <alignment/>
      <protection/>
    </xf>
    <xf numFmtId="0" fontId="2" fillId="0" borderId="12" xfId="113" applyFont="1" applyBorder="1" applyAlignment="1">
      <alignment horizontal="center" vertical="center" wrapText="1"/>
      <protection/>
    </xf>
    <xf numFmtId="0" fontId="3" fillId="0" borderId="13" xfId="113" applyFont="1" applyBorder="1" applyAlignment="1">
      <alignment horizontal="center" vertical="center" wrapText="1"/>
      <protection/>
    </xf>
    <xf numFmtId="0" fontId="2" fillId="0" borderId="14" xfId="113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4" fillId="33" borderId="16" xfId="113" applyFont="1" applyFill="1" applyBorder="1" applyAlignment="1">
      <alignment horizontal="center" vertical="center" wrapText="1"/>
      <protection/>
    </xf>
    <xf numFmtId="0" fontId="5" fillId="33" borderId="17" xfId="113" applyFont="1" applyFill="1" applyBorder="1" applyAlignment="1">
      <alignment horizontal="justify" vertical="center" wrapText="1"/>
      <protection/>
    </xf>
    <xf numFmtId="172" fontId="1" fillId="33" borderId="18" xfId="113" applyNumberFormat="1" applyFont="1" applyFill="1" applyBorder="1" applyAlignment="1">
      <alignment horizontal="right" vertical="center" wrapText="1"/>
      <protection/>
    </xf>
    <xf numFmtId="172" fontId="10" fillId="33" borderId="18" xfId="113" applyNumberFormat="1" applyFont="1" applyFill="1" applyBorder="1" applyAlignment="1">
      <alignment horizontal="right" vertical="center" wrapText="1"/>
      <protection/>
    </xf>
    <xf numFmtId="0" fontId="4" fillId="0" borderId="16" xfId="113" applyFont="1" applyBorder="1" applyAlignment="1">
      <alignment horizontal="center" vertical="center" wrapText="1"/>
      <protection/>
    </xf>
    <xf numFmtId="0" fontId="6" fillId="0" borderId="17" xfId="113" applyFont="1" applyBorder="1" applyAlignment="1">
      <alignment horizontal="justify" vertical="center" wrapText="1"/>
      <protection/>
    </xf>
    <xf numFmtId="172" fontId="4" fillId="0" borderId="18" xfId="113" applyNumberFormat="1" applyFont="1" applyBorder="1" applyAlignment="1">
      <alignment horizontal="right" vertical="center" wrapText="1"/>
      <protection/>
    </xf>
    <xf numFmtId="172" fontId="4" fillId="0" borderId="19" xfId="113" applyNumberFormat="1" applyFont="1" applyBorder="1" applyAlignment="1">
      <alignment horizontal="right" vertical="center" wrapText="1"/>
      <protection/>
    </xf>
    <xf numFmtId="172" fontId="10" fillId="0" borderId="19" xfId="113" applyNumberFormat="1" applyFont="1" applyBorder="1" applyAlignment="1">
      <alignment horizontal="right" vertical="center" wrapText="1"/>
      <protection/>
    </xf>
    <xf numFmtId="0" fontId="7" fillId="0" borderId="16" xfId="113" applyFont="1" applyBorder="1" applyAlignment="1">
      <alignment horizontal="center" vertical="center" wrapText="1"/>
      <protection/>
    </xf>
    <xf numFmtId="0" fontId="7" fillId="0" borderId="17" xfId="113" applyFont="1" applyBorder="1" applyAlignment="1">
      <alignment horizontal="justify" vertical="center" wrapText="1"/>
      <protection/>
    </xf>
    <xf numFmtId="172" fontId="7" fillId="0" borderId="18" xfId="113" applyNumberFormat="1" applyFont="1" applyBorder="1" applyAlignment="1">
      <alignment horizontal="right" vertical="center" wrapText="1"/>
      <protection/>
    </xf>
    <xf numFmtId="172" fontId="7" fillId="0" borderId="19" xfId="113" applyNumberFormat="1" applyFont="1" applyBorder="1" applyAlignment="1">
      <alignment horizontal="right" vertical="center" wrapText="1"/>
      <protection/>
    </xf>
    <xf numFmtId="0" fontId="4" fillId="0" borderId="17" xfId="113" applyFont="1" applyBorder="1" applyAlignment="1">
      <alignment horizontal="justify" vertical="center" wrapText="1"/>
      <protection/>
    </xf>
    <xf numFmtId="0" fontId="7" fillId="0" borderId="17" xfId="113" applyFont="1" applyBorder="1" applyAlignment="1">
      <alignment vertical="center" wrapText="1"/>
      <protection/>
    </xf>
    <xf numFmtId="0" fontId="4" fillId="0" borderId="16" xfId="113" applyFont="1" applyBorder="1" applyAlignment="1">
      <alignment horizontal="center" vertical="center" wrapText="1"/>
      <protection/>
    </xf>
    <xf numFmtId="174" fontId="1" fillId="33" borderId="18" xfId="121" applyNumberFormat="1" applyFont="1" applyFill="1" applyBorder="1" applyAlignment="1">
      <alignment horizontal="right" vertical="center" wrapText="1"/>
    </xf>
    <xf numFmtId="0" fontId="4" fillId="0" borderId="17" xfId="113" applyFont="1" applyBorder="1" applyAlignment="1">
      <alignment horizontal="justify" vertical="center" wrapText="1"/>
      <protection/>
    </xf>
    <xf numFmtId="174" fontId="10" fillId="0" borderId="18" xfId="121" applyNumberFormat="1" applyFont="1" applyBorder="1" applyAlignment="1">
      <alignment horizontal="right" vertical="center" wrapText="1"/>
    </xf>
    <xf numFmtId="0" fontId="11" fillId="0" borderId="17" xfId="113" applyFont="1" applyBorder="1" applyAlignment="1">
      <alignment vertical="center" wrapText="1"/>
      <protection/>
    </xf>
    <xf numFmtId="174" fontId="11" fillId="0" borderId="18" xfId="121" applyNumberFormat="1" applyFont="1" applyBorder="1" applyAlignment="1">
      <alignment horizontal="right" vertical="center" wrapText="1"/>
    </xf>
    <xf numFmtId="172" fontId="11" fillId="0" borderId="19" xfId="121" applyNumberFormat="1" applyFont="1" applyBorder="1" applyAlignment="1">
      <alignment horizontal="right" vertical="center" wrapText="1"/>
    </xf>
    <xf numFmtId="0" fontId="12" fillId="0" borderId="17" xfId="113" applyFont="1" applyBorder="1" applyAlignment="1">
      <alignment vertical="center" wrapText="1"/>
      <protection/>
    </xf>
    <xf numFmtId="174" fontId="8" fillId="0" borderId="18" xfId="121" applyNumberFormat="1" applyFont="1" applyBorder="1" applyAlignment="1">
      <alignment horizontal="right" vertical="center" wrapText="1"/>
    </xf>
    <xf numFmtId="0" fontId="13" fillId="0" borderId="17" xfId="113" applyNumberFormat="1" applyFont="1" applyBorder="1" applyAlignment="1">
      <alignment horizontal="left" vertical="center" wrapText="1"/>
      <protection/>
    </xf>
    <xf numFmtId="49" fontId="13" fillId="0" borderId="16" xfId="113" applyNumberFormat="1" applyFont="1" applyBorder="1" applyAlignment="1">
      <alignment horizontal="center" vertical="center"/>
      <protection/>
    </xf>
    <xf numFmtId="172" fontId="11" fillId="0" borderId="18" xfId="113" applyNumberFormat="1" applyFont="1" applyBorder="1" applyAlignment="1">
      <alignment horizontal="right" vertical="center" wrapText="1"/>
      <protection/>
    </xf>
    <xf numFmtId="172" fontId="11" fillId="0" borderId="19" xfId="113" applyNumberFormat="1" applyFont="1" applyBorder="1" applyAlignment="1">
      <alignment horizontal="right" vertical="center" wrapText="1"/>
      <protection/>
    </xf>
    <xf numFmtId="172" fontId="12" fillId="0" borderId="18" xfId="113" applyNumberFormat="1" applyFont="1" applyBorder="1" applyAlignment="1">
      <alignment horizontal="right" vertical="center" wrapText="1"/>
      <protection/>
    </xf>
    <xf numFmtId="0" fontId="14" fillId="33" borderId="16" xfId="113" applyFont="1" applyFill="1" applyBorder="1" applyAlignment="1">
      <alignment vertical="center"/>
      <protection/>
    </xf>
    <xf numFmtId="0" fontId="15" fillId="33" borderId="17" xfId="113" applyFont="1" applyFill="1" applyBorder="1" applyAlignment="1">
      <alignment horizontal="center" vertical="center"/>
      <protection/>
    </xf>
    <xf numFmtId="174" fontId="14" fillId="33" borderId="18" xfId="121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172" fontId="16" fillId="0" borderId="19" xfId="113" applyNumberFormat="1" applyFont="1" applyBorder="1" applyAlignment="1">
      <alignment horizontal="right" vertical="center" wrapText="1"/>
      <protection/>
    </xf>
    <xf numFmtId="172" fontId="10" fillId="0" borderId="19" xfId="113" applyNumberFormat="1" applyFont="1" applyBorder="1" applyAlignment="1">
      <alignment horizontal="right" vertical="center" wrapText="1"/>
      <protection/>
    </xf>
    <xf numFmtId="0" fontId="6" fillId="0" borderId="17" xfId="113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20" xfId="113" applyFont="1" applyBorder="1" applyAlignment="1">
      <alignment horizontal="justify" vertical="center" wrapText="1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2" fontId="10" fillId="0" borderId="0" xfId="0" applyNumberFormat="1" applyFont="1" applyAlignment="1">
      <alignment horizontal="center"/>
    </xf>
    <xf numFmtId="0" fontId="16" fillId="0" borderId="21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22" xfId="0" applyFont="1" applyBorder="1" applyAlignment="1">
      <alignment/>
    </xf>
    <xf numFmtId="173" fontId="16" fillId="0" borderId="22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6" fillId="0" borderId="23" xfId="0" applyFont="1" applyBorder="1" applyAlignment="1">
      <alignment/>
    </xf>
    <xf numFmtId="0" fontId="10" fillId="0" borderId="21" xfId="0" applyFont="1" applyBorder="1" applyAlignment="1">
      <alignment/>
    </xf>
    <xf numFmtId="173" fontId="10" fillId="0" borderId="22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22" xfId="0" applyFont="1" applyBorder="1" applyAlignment="1">
      <alignment horizontal="center"/>
    </xf>
    <xf numFmtId="173" fontId="20" fillId="0" borderId="22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wrapText="1"/>
    </xf>
    <xf numFmtId="173" fontId="21" fillId="0" borderId="22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173" fontId="22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22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7" fillId="0" borderId="16" xfId="113" applyFont="1" applyBorder="1" applyAlignment="1">
      <alignment horizontal="center" vertical="center" wrapText="1"/>
      <protection/>
    </xf>
    <xf numFmtId="0" fontId="7" fillId="0" borderId="20" xfId="113" applyFont="1" applyBorder="1" applyAlignment="1">
      <alignment horizontal="justify" vertical="center" wrapText="1"/>
      <protection/>
    </xf>
    <xf numFmtId="0" fontId="7" fillId="0" borderId="20" xfId="113" applyFont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4" fillId="0" borderId="20" xfId="113" applyFont="1" applyBorder="1" applyAlignment="1">
      <alignment horizontal="left" vertical="center" wrapText="1"/>
      <protection/>
    </xf>
    <xf numFmtId="172" fontId="4" fillId="0" borderId="18" xfId="113" applyNumberFormat="1" applyFont="1" applyBorder="1" applyAlignment="1">
      <alignment horizontal="right" vertical="center" wrapText="1"/>
      <protection/>
    </xf>
    <xf numFmtId="172" fontId="4" fillId="0" borderId="19" xfId="113" applyNumberFormat="1" applyFont="1" applyBorder="1" applyAlignment="1">
      <alignment horizontal="right" vertical="center" wrapText="1"/>
      <protection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6" fillId="0" borderId="0" xfId="0" applyFont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16" xfId="0" applyFont="1" applyBorder="1" applyAlignment="1">
      <alignment/>
    </xf>
    <xf numFmtId="173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173" fontId="10" fillId="0" borderId="17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5" xfId="0" applyFont="1" applyBorder="1" applyAlignment="1">
      <alignment/>
    </xf>
    <xf numFmtId="173" fontId="10" fillId="0" borderId="36" xfId="0" applyNumberFormat="1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73" fontId="10" fillId="0" borderId="37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right" vertical="center" wrapText="1"/>
    </xf>
    <xf numFmtId="172" fontId="10" fillId="0" borderId="18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7" fillId="0" borderId="17" xfId="113" applyFont="1" applyBorder="1" applyAlignment="1">
      <alignment horizontal="left" vertical="center" wrapText="1"/>
      <protection/>
    </xf>
    <xf numFmtId="173" fontId="0" fillId="0" borderId="0" xfId="0" applyNumberFormat="1" applyAlignment="1">
      <alignment/>
    </xf>
    <xf numFmtId="49" fontId="2" fillId="0" borderId="16" xfId="113" applyNumberFormat="1" applyFont="1" applyBorder="1" applyAlignment="1">
      <alignment horizontal="center" vertical="center"/>
      <protection/>
    </xf>
    <xf numFmtId="0" fontId="2" fillId="0" borderId="22" xfId="113" applyNumberFormat="1" applyFont="1" applyBorder="1" applyAlignment="1">
      <alignment horizontal="left" vertical="center" wrapText="1"/>
      <protection/>
    </xf>
    <xf numFmtId="0" fontId="13" fillId="0" borderId="22" xfId="113" applyNumberFormat="1" applyFont="1" applyBorder="1" applyAlignment="1">
      <alignment horizontal="left" vertical="center" wrapText="1"/>
      <protection/>
    </xf>
    <xf numFmtId="172" fontId="11" fillId="0" borderId="22" xfId="121" applyNumberFormat="1" applyFont="1" applyBorder="1" applyAlignment="1">
      <alignment horizontal="right" vertical="center" wrapText="1"/>
    </xf>
    <xf numFmtId="175" fontId="1" fillId="33" borderId="18" xfId="121" applyNumberFormat="1" applyFont="1" applyFill="1" applyBorder="1" applyAlignment="1">
      <alignment horizontal="right" vertical="center" wrapText="1"/>
    </xf>
    <xf numFmtId="0" fontId="11" fillId="0" borderId="17" xfId="113" applyFont="1" applyBorder="1" applyAlignment="1">
      <alignment vertical="center" wrapText="1"/>
      <protection/>
    </xf>
    <xf numFmtId="172" fontId="11" fillId="0" borderId="18" xfId="113" applyNumberFormat="1" applyFont="1" applyBorder="1" applyAlignment="1">
      <alignment horizontal="right" vertical="center" wrapText="1"/>
      <protection/>
    </xf>
    <xf numFmtId="172" fontId="11" fillId="0" borderId="19" xfId="113" applyNumberFormat="1" applyFont="1" applyBorder="1" applyAlignment="1">
      <alignment horizontal="right" vertical="center" wrapText="1"/>
      <protection/>
    </xf>
    <xf numFmtId="0" fontId="69" fillId="0" borderId="0" xfId="0" applyFont="1" applyAlignment="1">
      <alignment horizontal="right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textRotation="90" wrapText="1"/>
    </xf>
    <xf numFmtId="0" fontId="69" fillId="0" borderId="32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justify" vertical="center" wrapText="1"/>
    </xf>
    <xf numFmtId="0" fontId="0" fillId="0" borderId="40" xfId="0" applyBorder="1" applyAlignment="1">
      <alignment wrapText="1"/>
    </xf>
    <xf numFmtId="4" fontId="70" fillId="0" borderId="41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wrapText="1"/>
    </xf>
    <xf numFmtId="49" fontId="10" fillId="0" borderId="22" xfId="0" applyNumberFormat="1" applyFont="1" applyBorder="1" applyAlignment="1">
      <alignment horizontal="center"/>
    </xf>
    <xf numFmtId="0" fontId="71" fillId="0" borderId="17" xfId="0" applyFont="1" applyBorder="1" applyAlignment="1">
      <alignment/>
    </xf>
    <xf numFmtId="0" fontId="16" fillId="0" borderId="16" xfId="0" applyFont="1" applyBorder="1" applyAlignment="1">
      <alignment wrapText="1"/>
    </xf>
    <xf numFmtId="49" fontId="16" fillId="0" borderId="22" xfId="0" applyNumberFormat="1" applyFont="1" applyBorder="1" applyAlignment="1">
      <alignment horizontal="center"/>
    </xf>
    <xf numFmtId="0" fontId="16" fillId="0" borderId="16" xfId="63" applyFont="1" applyBorder="1" applyAlignment="1">
      <alignment wrapText="1"/>
      <protection/>
    </xf>
    <xf numFmtId="49" fontId="16" fillId="0" borderId="22" xfId="63" applyNumberFormat="1" applyFont="1" applyBorder="1" applyAlignment="1">
      <alignment horizontal="center"/>
      <protection/>
    </xf>
    <xf numFmtId="0" fontId="10" fillId="0" borderId="16" xfId="0" applyFont="1" applyFill="1" applyBorder="1" applyAlignment="1">
      <alignment wrapText="1"/>
    </xf>
    <xf numFmtId="0" fontId="16" fillId="0" borderId="35" xfId="0" applyFont="1" applyBorder="1" applyAlignment="1">
      <alignment wrapText="1"/>
    </xf>
    <xf numFmtId="49" fontId="16" fillId="0" borderId="36" xfId="0" applyNumberFormat="1" applyFont="1" applyBorder="1" applyAlignment="1">
      <alignment horizontal="center"/>
    </xf>
    <xf numFmtId="0" fontId="71" fillId="0" borderId="37" xfId="0" applyFont="1" applyBorder="1" applyAlignment="1">
      <alignment/>
    </xf>
    <xf numFmtId="49" fontId="17" fillId="0" borderId="0" xfId="0" applyNumberFormat="1" applyFont="1" applyBorder="1" applyAlignment="1" applyProtection="1">
      <alignment horizontal="left" vertical="center" wrapText="1"/>
      <protection/>
    </xf>
    <xf numFmtId="4" fontId="17" fillId="0" borderId="0" xfId="0" applyNumberFormat="1" applyFont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Border="1" applyAlignment="1" applyProtection="1">
      <alignment horizontal="left"/>
      <protection/>
    </xf>
    <xf numFmtId="4" fontId="25" fillId="0" borderId="0" xfId="0" applyNumberFormat="1" applyFont="1" applyBorder="1" applyAlignment="1" applyProtection="1">
      <alignment horizontal="right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172" fontId="10" fillId="0" borderId="23" xfId="0" applyNumberFormat="1" applyFont="1" applyBorder="1" applyAlignment="1">
      <alignment horizontal="right" vertical="center" wrapText="1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4" fontId="72" fillId="0" borderId="23" xfId="0" applyNumberFormat="1" applyFont="1" applyBorder="1" applyAlignment="1">
      <alignment horizontal="right" vertical="center" wrapText="1"/>
    </xf>
    <xf numFmtId="0" fontId="74" fillId="0" borderId="0" xfId="0" applyFont="1" applyAlignment="1">
      <alignment/>
    </xf>
    <xf numFmtId="172" fontId="16" fillId="0" borderId="18" xfId="0" applyNumberFormat="1" applyFont="1" applyBorder="1" applyAlignment="1" applyProtection="1">
      <alignment horizontal="right" vertical="center" wrapText="1"/>
      <protection/>
    </xf>
    <xf numFmtId="172" fontId="10" fillId="0" borderId="18" xfId="0" applyNumberFormat="1" applyFont="1" applyBorder="1" applyAlignment="1" applyProtection="1">
      <alignment horizontal="right" vertical="center" wrapText="1"/>
      <protection/>
    </xf>
    <xf numFmtId="172" fontId="16" fillId="0" borderId="18" xfId="0" applyNumberFormat="1" applyFont="1" applyBorder="1" applyAlignment="1">
      <alignment horizontal="right" vertical="center" wrapText="1"/>
    </xf>
    <xf numFmtId="172" fontId="10" fillId="0" borderId="15" xfId="0" applyNumberFormat="1" applyFont="1" applyBorder="1" applyAlignment="1" applyProtection="1">
      <alignment horizontal="right" vertical="center" wrapText="1"/>
      <protection/>
    </xf>
    <xf numFmtId="172" fontId="10" fillId="0" borderId="15" xfId="0" applyNumberFormat="1" applyFont="1" applyBorder="1" applyAlignment="1">
      <alignment horizontal="right" vertical="center" wrapText="1"/>
    </xf>
    <xf numFmtId="172" fontId="10" fillId="0" borderId="42" xfId="0" applyNumberFormat="1" applyFont="1" applyBorder="1" applyAlignment="1">
      <alignment horizontal="right" vertical="center" wrapText="1"/>
    </xf>
    <xf numFmtId="172" fontId="10" fillId="0" borderId="43" xfId="0" applyNumberFormat="1" applyFont="1" applyBorder="1" applyAlignment="1" applyProtection="1">
      <alignment horizontal="right" vertical="center" wrapText="1"/>
      <protection/>
    </xf>
    <xf numFmtId="172" fontId="10" fillId="0" borderId="44" xfId="0" applyNumberFormat="1" applyFont="1" applyBorder="1" applyAlignment="1" applyProtection="1">
      <alignment horizontal="right" vertical="center" wrapText="1"/>
      <protection/>
    </xf>
    <xf numFmtId="49" fontId="10" fillId="0" borderId="18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9" fontId="10" fillId="0" borderId="15" xfId="0" applyNumberFormat="1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172" fontId="10" fillId="33" borderId="18" xfId="113" applyNumberFormat="1" applyFont="1" applyFill="1" applyBorder="1" applyAlignment="1">
      <alignment horizontal="right" vertical="center" wrapText="1"/>
      <protection/>
    </xf>
    <xf numFmtId="172" fontId="7" fillId="0" borderId="18" xfId="113" applyNumberFormat="1" applyFont="1" applyBorder="1" applyAlignment="1">
      <alignment horizontal="right" vertical="center" wrapText="1"/>
      <protection/>
    </xf>
    <xf numFmtId="172" fontId="7" fillId="0" borderId="19" xfId="113" applyNumberFormat="1" applyFont="1" applyBorder="1" applyAlignment="1">
      <alignment horizontal="right" vertical="center" wrapText="1"/>
      <protection/>
    </xf>
    <xf numFmtId="172" fontId="16" fillId="33" borderId="18" xfId="113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3" fontId="26" fillId="0" borderId="22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22" xfId="0" applyFont="1" applyFill="1" applyBorder="1" applyAlignment="1">
      <alignment/>
    </xf>
    <xf numFmtId="0" fontId="75" fillId="0" borderId="17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174" fontId="9" fillId="0" borderId="18" xfId="121" applyNumberFormat="1" applyFont="1" applyBorder="1" applyAlignment="1">
      <alignment horizontal="right" vertical="center" wrapText="1"/>
    </xf>
    <xf numFmtId="174" fontId="9" fillId="0" borderId="19" xfId="121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33" xfId="0" applyNumberFormat="1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/>
    </xf>
    <xf numFmtId="49" fontId="16" fillId="0" borderId="22" xfId="0" applyNumberFormat="1" applyFont="1" applyBorder="1" applyAlignment="1">
      <alignment horizontal="right"/>
    </xf>
    <xf numFmtId="172" fontId="16" fillId="0" borderId="25" xfId="113" applyNumberFormat="1" applyFont="1" applyBorder="1" applyAlignment="1">
      <alignment horizontal="right" vertical="center" wrapText="1"/>
      <protection/>
    </xf>
    <xf numFmtId="174" fontId="11" fillId="0" borderId="22" xfId="121" applyNumberFormat="1" applyFont="1" applyBorder="1" applyAlignment="1">
      <alignment horizontal="right" vertical="center" wrapText="1"/>
    </xf>
    <xf numFmtId="174" fontId="12" fillId="0" borderId="22" xfId="121" applyNumberFormat="1" applyFont="1" applyBorder="1" applyAlignment="1">
      <alignment horizontal="right" vertical="center" wrapText="1"/>
    </xf>
    <xf numFmtId="172" fontId="11" fillId="0" borderId="24" xfId="121" applyNumberFormat="1" applyFont="1" applyBorder="1" applyAlignment="1">
      <alignment horizontal="right" vertical="center" wrapText="1"/>
    </xf>
    <xf numFmtId="172" fontId="12" fillId="0" borderId="24" xfId="121" applyNumberFormat="1" applyFont="1" applyBorder="1" applyAlignment="1">
      <alignment horizontal="right" vertical="center" wrapText="1"/>
    </xf>
    <xf numFmtId="172" fontId="10" fillId="0" borderId="25" xfId="113" applyNumberFormat="1" applyFont="1" applyBorder="1" applyAlignment="1">
      <alignment horizontal="right" vertical="center" wrapText="1"/>
      <protection/>
    </xf>
    <xf numFmtId="173" fontId="21" fillId="0" borderId="22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9" xfId="113" applyFont="1" applyBorder="1" applyAlignment="1">
      <alignment horizontal="center" vertical="center" wrapText="1"/>
      <protection/>
    </xf>
    <xf numFmtId="0" fontId="3" fillId="0" borderId="30" xfId="113" applyFont="1" applyBorder="1" applyAlignment="1">
      <alignment horizontal="center" vertical="center" wrapText="1"/>
      <protection/>
    </xf>
    <xf numFmtId="0" fontId="3" fillId="0" borderId="42" xfId="113" applyFont="1" applyBorder="1" applyAlignment="1">
      <alignment horizontal="center" vertical="center" wrapText="1"/>
      <protection/>
    </xf>
    <xf numFmtId="0" fontId="1" fillId="0" borderId="0" xfId="113" applyFont="1" applyAlignment="1">
      <alignment horizontal="center"/>
      <protection/>
    </xf>
    <xf numFmtId="0" fontId="2" fillId="0" borderId="45" xfId="113" applyFont="1" applyBorder="1" applyAlignment="1">
      <alignment horizontal="center" vertical="center" wrapText="1"/>
      <protection/>
    </xf>
    <xf numFmtId="0" fontId="2" fillId="0" borderId="46" xfId="113" applyFont="1" applyBorder="1" applyAlignment="1">
      <alignment horizontal="center" vertical="center" wrapText="1"/>
      <protection/>
    </xf>
    <xf numFmtId="0" fontId="2" fillId="0" borderId="34" xfId="113" applyFont="1" applyBorder="1" applyAlignment="1">
      <alignment horizontal="center" vertical="center" wrapText="1"/>
      <protection/>
    </xf>
    <xf numFmtId="0" fontId="3" fillId="0" borderId="11" xfId="113" applyFont="1" applyBorder="1" applyAlignment="1">
      <alignment horizontal="center" vertical="center" wrapText="1"/>
      <protection/>
    </xf>
    <xf numFmtId="0" fontId="3" fillId="0" borderId="13" xfId="113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49" fontId="16" fillId="0" borderId="25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49" fontId="16" fillId="0" borderId="48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76" fillId="0" borderId="0" xfId="0" applyFont="1" applyAlignment="1">
      <alignment horizontal="center" vertical="center" wrapText="1"/>
    </xf>
    <xf numFmtId="0" fontId="69" fillId="0" borderId="27" xfId="0" applyFont="1" applyBorder="1" applyAlignment="1">
      <alignment horizontal="right" vertical="center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1 2" xfId="57"/>
    <cellStyle name="Обычный 11 3" xfId="58"/>
    <cellStyle name="Обычный 12 2" xfId="59"/>
    <cellStyle name="Обычный 12 3" xfId="60"/>
    <cellStyle name="Обычный 14" xfId="61"/>
    <cellStyle name="Обычный 16" xfId="62"/>
    <cellStyle name="Обычный 19" xfId="63"/>
    <cellStyle name="Обычный 2 10" xfId="64"/>
    <cellStyle name="Обычный 2 11" xfId="65"/>
    <cellStyle name="Обычный 2 12" xfId="66"/>
    <cellStyle name="Обычный 2 13" xfId="67"/>
    <cellStyle name="Обычный 2 2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2 8" xfId="74"/>
    <cellStyle name="Обычный 2 9" xfId="75"/>
    <cellStyle name="Обычный 3 10" xfId="76"/>
    <cellStyle name="Обычный 3 11" xfId="77"/>
    <cellStyle name="Обычный 3 12" xfId="78"/>
    <cellStyle name="Обычный 3 13" xfId="79"/>
    <cellStyle name="Обычный 3 14" xfId="80"/>
    <cellStyle name="Обычный 3 2" xfId="81"/>
    <cellStyle name="Обычный 3 3" xfId="82"/>
    <cellStyle name="Обычный 3 4" xfId="83"/>
    <cellStyle name="Обычный 3 5" xfId="84"/>
    <cellStyle name="Обычный 3 6" xfId="85"/>
    <cellStyle name="Обычный 3 7" xfId="86"/>
    <cellStyle name="Обычный 3 8" xfId="87"/>
    <cellStyle name="Обычный 3 9" xfId="88"/>
    <cellStyle name="Обычный 4" xfId="89"/>
    <cellStyle name="Обычный 4 2" xfId="90"/>
    <cellStyle name="Обычный 4 3" xfId="91"/>
    <cellStyle name="Обычный 5" xfId="92"/>
    <cellStyle name="Обычный 5 2" xfId="93"/>
    <cellStyle name="Обычный 6" xfId="94"/>
    <cellStyle name="Обычный 6 2" xfId="95"/>
    <cellStyle name="Обычный 6 3" xfId="96"/>
    <cellStyle name="Обычный 7" xfId="97"/>
    <cellStyle name="Обычный 7 2" xfId="98"/>
    <cellStyle name="Обычный 8" xfId="99"/>
    <cellStyle name="Обычный 9" xfId="100"/>
    <cellStyle name="Обычный 9 10" xfId="101"/>
    <cellStyle name="Обычный 9 11" xfId="102"/>
    <cellStyle name="Обычный 9 12" xfId="103"/>
    <cellStyle name="Обычный 9 13" xfId="104"/>
    <cellStyle name="Обычный 9 2" xfId="105"/>
    <cellStyle name="Обычный 9 3" xfId="106"/>
    <cellStyle name="Обычный 9 4" xfId="107"/>
    <cellStyle name="Обычный 9 5" xfId="108"/>
    <cellStyle name="Обычный 9 6" xfId="109"/>
    <cellStyle name="Обычный 9 7" xfId="110"/>
    <cellStyle name="Обычный 9 8" xfId="111"/>
    <cellStyle name="Обычный 9 9" xfId="112"/>
    <cellStyle name="Обычный_Лист4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Финансовый 10" xfId="123"/>
    <cellStyle name="Финансовый 11" xfId="124"/>
    <cellStyle name="Финансовый 12" xfId="125"/>
    <cellStyle name="Финансовый 13" xfId="126"/>
    <cellStyle name="Финансовый 14" xfId="127"/>
    <cellStyle name="Финансовый 15" xfId="128"/>
    <cellStyle name="Финансовый 16" xfId="129"/>
    <cellStyle name="Финансовый 17" xfId="130"/>
    <cellStyle name="Финансовый 18" xfId="131"/>
    <cellStyle name="Финансовый 2" xfId="132"/>
    <cellStyle name="Финансовый 3" xfId="133"/>
    <cellStyle name="Финансовый 4" xfId="134"/>
    <cellStyle name="Финансовый 5" xfId="135"/>
    <cellStyle name="Финансовый 6" xfId="136"/>
    <cellStyle name="Финансовый 7" xfId="137"/>
    <cellStyle name="Финансовый 8" xfId="138"/>
    <cellStyle name="Финансовый 9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zoomScale="80" zoomScaleNormal="80" zoomScalePageLayoutView="0" workbookViewId="0" topLeftCell="A34">
      <selection activeCell="G16" sqref="G16"/>
    </sheetView>
  </sheetViews>
  <sheetFormatPr defaultColWidth="9.00390625" defaultRowHeight="12.75"/>
  <cols>
    <col min="1" max="1" width="6.75390625" style="0" customWidth="1"/>
    <col min="2" max="2" width="30.375" style="0" customWidth="1"/>
    <col min="3" max="3" width="16.375" style="0" customWidth="1"/>
    <col min="4" max="4" width="13.875" style="0" customWidth="1"/>
    <col min="5" max="5" width="14.25390625" style="0" customWidth="1"/>
    <col min="6" max="6" width="11.875" style="0" customWidth="1"/>
    <col min="7" max="7" width="13.25390625" style="181" customWidth="1"/>
    <col min="8" max="8" width="13.875" style="0" customWidth="1"/>
    <col min="10" max="10" width="13.125" style="0" customWidth="1"/>
  </cols>
  <sheetData>
    <row r="1" spans="1:13" ht="16.5" customHeight="1">
      <c r="A1" s="223" t="s">
        <v>60</v>
      </c>
      <c r="B1" s="223"/>
      <c r="C1" s="223"/>
      <c r="D1" s="223"/>
      <c r="E1" s="223"/>
      <c r="F1" s="223"/>
      <c r="G1" s="223"/>
      <c r="H1" s="223"/>
      <c r="I1" s="43"/>
      <c r="J1" s="43"/>
      <c r="K1" s="43"/>
      <c r="L1" s="43"/>
      <c r="M1" s="43"/>
    </row>
    <row r="2" spans="1:13" ht="17.25" customHeight="1">
      <c r="A2" s="224" t="s">
        <v>322</v>
      </c>
      <c r="B2" s="224"/>
      <c r="C2" s="224"/>
      <c r="D2" s="224"/>
      <c r="E2" s="224"/>
      <c r="F2" s="224"/>
      <c r="G2" s="224"/>
      <c r="H2" s="224"/>
      <c r="I2" s="43"/>
      <c r="J2" s="43"/>
      <c r="K2" s="43"/>
      <c r="L2" s="43"/>
      <c r="M2" s="43"/>
    </row>
    <row r="3" spans="1:13" ht="12.75" customHeight="1">
      <c r="A3" s="55"/>
      <c r="B3" s="56"/>
      <c r="C3" s="56"/>
      <c r="D3" s="56"/>
      <c r="E3" s="56"/>
      <c r="F3" s="56"/>
      <c r="G3" s="178"/>
      <c r="H3" s="56"/>
      <c r="I3" s="44"/>
      <c r="J3" s="44"/>
      <c r="K3" s="44"/>
      <c r="L3" s="44"/>
      <c r="M3" s="44"/>
    </row>
    <row r="4" spans="1:13" ht="12.75" customHeight="1">
      <c r="A4" s="55"/>
      <c r="B4" s="56"/>
      <c r="C4" s="56"/>
      <c r="D4" s="56"/>
      <c r="E4" s="56"/>
      <c r="F4" s="56"/>
      <c r="G4" s="178"/>
      <c r="H4" s="57"/>
      <c r="I4" s="44"/>
      <c r="J4" s="45"/>
      <c r="K4" s="45"/>
      <c r="L4" s="44"/>
      <c r="M4" s="44"/>
    </row>
    <row r="5" spans="1:13" ht="16.5" thickBot="1">
      <c r="A5" s="54"/>
      <c r="B5" s="54"/>
      <c r="C5" s="54"/>
      <c r="D5" s="54"/>
      <c r="E5" s="54"/>
      <c r="F5" s="54"/>
      <c r="G5" s="179"/>
      <c r="H5" s="53" t="s">
        <v>31</v>
      </c>
      <c r="I5" s="43"/>
      <c r="J5" s="43"/>
      <c r="K5" s="43"/>
      <c r="L5" s="43"/>
      <c r="M5" s="43"/>
    </row>
    <row r="6" spans="1:14" ht="31.5">
      <c r="A6" s="126" t="s">
        <v>33</v>
      </c>
      <c r="B6" s="126" t="s">
        <v>34</v>
      </c>
      <c r="C6" s="126" t="s">
        <v>183</v>
      </c>
      <c r="D6" s="126" t="s">
        <v>187</v>
      </c>
      <c r="E6" s="175" t="s">
        <v>145</v>
      </c>
      <c r="F6" s="174" t="s">
        <v>187</v>
      </c>
      <c r="G6" s="126" t="s">
        <v>35</v>
      </c>
      <c r="H6" s="126" t="s">
        <v>187</v>
      </c>
      <c r="J6" s="168"/>
      <c r="K6" s="168"/>
      <c r="L6" s="168"/>
      <c r="M6" s="168"/>
      <c r="N6" s="168"/>
    </row>
    <row r="7" spans="1:14" ht="16.5" thickBot="1">
      <c r="A7" s="127"/>
      <c r="B7" s="128"/>
      <c r="C7" s="129"/>
      <c r="D7" s="129"/>
      <c r="E7" s="176"/>
      <c r="F7" s="194"/>
      <c r="G7" s="180"/>
      <c r="H7" s="64"/>
      <c r="J7" s="169"/>
      <c r="K7" s="170"/>
      <c r="L7" s="171"/>
      <c r="M7" s="171"/>
      <c r="N7" s="171"/>
    </row>
    <row r="8" spans="1:14" ht="15.75">
      <c r="A8" s="130" t="s">
        <v>36</v>
      </c>
      <c r="B8" s="211" t="s">
        <v>293</v>
      </c>
      <c r="C8" s="212">
        <v>0</v>
      </c>
      <c r="D8" s="212">
        <v>0</v>
      </c>
      <c r="E8" s="213">
        <v>0</v>
      </c>
      <c r="F8" s="187">
        <f>ROUND(E8/$E$38*100,1)</f>
        <v>0</v>
      </c>
      <c r="G8" s="212">
        <v>0</v>
      </c>
      <c r="H8" s="59">
        <v>0</v>
      </c>
      <c r="J8" s="172"/>
      <c r="K8" s="166"/>
      <c r="L8" s="167"/>
      <c r="M8" s="167"/>
      <c r="N8" s="167"/>
    </row>
    <row r="9" spans="1:14" ht="15.75">
      <c r="A9" s="131" t="s">
        <v>38</v>
      </c>
      <c r="B9" s="193" t="s">
        <v>37</v>
      </c>
      <c r="C9" s="185">
        <v>29469.2</v>
      </c>
      <c r="D9" s="186">
        <f>ROUND(C9/$C$38*100,1)</f>
        <v>48.2</v>
      </c>
      <c r="E9" s="185">
        <v>32212.5</v>
      </c>
      <c r="F9" s="187">
        <f>ROUND(E9/$E$38*100,1)</f>
        <v>9</v>
      </c>
      <c r="G9" s="185">
        <v>31693.4</v>
      </c>
      <c r="H9" s="186">
        <f>ROUND(G9/$G$38*100,1)</f>
        <v>10</v>
      </c>
      <c r="J9" s="172"/>
      <c r="K9" s="166"/>
      <c r="L9" s="167"/>
      <c r="M9" s="167"/>
      <c r="N9" s="167"/>
    </row>
    <row r="10" spans="1:14" ht="15.75">
      <c r="A10" s="131" t="s">
        <v>40</v>
      </c>
      <c r="B10" s="190" t="s">
        <v>39</v>
      </c>
      <c r="C10" s="183">
        <v>22</v>
      </c>
      <c r="D10" s="186">
        <f aca="true" t="shared" si="0" ref="D10:D37">ROUND(C10/$C$38*100,1)</f>
        <v>0</v>
      </c>
      <c r="E10" s="183">
        <v>41.6</v>
      </c>
      <c r="F10" s="187">
        <f aca="true" t="shared" si="1" ref="F10:F37">ROUND(E10/$E$38*100,1)</f>
        <v>0</v>
      </c>
      <c r="G10" s="183">
        <v>34.8</v>
      </c>
      <c r="H10" s="186">
        <f aca="true" t="shared" si="2" ref="H10:H37">ROUND(G10/$G$38*100,1)</f>
        <v>0</v>
      </c>
      <c r="J10" s="172"/>
      <c r="K10" s="166"/>
      <c r="L10" s="167"/>
      <c r="M10" s="167"/>
      <c r="N10" s="167"/>
    </row>
    <row r="11" spans="1:14" ht="31.5">
      <c r="A11" s="131" t="s">
        <v>42</v>
      </c>
      <c r="B11" s="190" t="s">
        <v>41</v>
      </c>
      <c r="C11" s="183">
        <v>8831.7</v>
      </c>
      <c r="D11" s="186">
        <f t="shared" si="0"/>
        <v>14.4</v>
      </c>
      <c r="E11" s="183">
        <v>9810.5</v>
      </c>
      <c r="F11" s="187">
        <f t="shared" si="1"/>
        <v>2.7</v>
      </c>
      <c r="G11" s="183">
        <v>9551.7</v>
      </c>
      <c r="H11" s="186">
        <f t="shared" si="2"/>
        <v>3</v>
      </c>
      <c r="J11" s="172"/>
      <c r="K11" s="166"/>
      <c r="L11" s="167"/>
      <c r="M11" s="167"/>
      <c r="N11" s="167"/>
    </row>
    <row r="12" spans="1:14" ht="15.75">
      <c r="A12" s="131" t="s">
        <v>44</v>
      </c>
      <c r="B12" s="190" t="s">
        <v>43</v>
      </c>
      <c r="C12" s="183">
        <v>406.6</v>
      </c>
      <c r="D12" s="186">
        <f t="shared" si="0"/>
        <v>0.7</v>
      </c>
      <c r="E12" s="183">
        <v>420.9</v>
      </c>
      <c r="F12" s="187">
        <f t="shared" si="1"/>
        <v>0.1</v>
      </c>
      <c r="G12" s="183">
        <v>401.5</v>
      </c>
      <c r="H12" s="186">
        <f t="shared" si="2"/>
        <v>0.1</v>
      </c>
      <c r="J12" s="172"/>
      <c r="K12" s="166"/>
      <c r="L12" s="167"/>
      <c r="M12" s="167"/>
      <c r="N12" s="167"/>
    </row>
    <row r="13" spans="1:14" ht="31.5">
      <c r="A13" s="131" t="s">
        <v>46</v>
      </c>
      <c r="B13" s="190" t="s">
        <v>45</v>
      </c>
      <c r="C13" s="183">
        <v>39</v>
      </c>
      <c r="D13" s="186">
        <f t="shared" si="0"/>
        <v>0.1</v>
      </c>
      <c r="E13" s="183">
        <v>518</v>
      </c>
      <c r="F13" s="187">
        <f t="shared" si="1"/>
        <v>0.1</v>
      </c>
      <c r="G13" s="183">
        <v>476.5</v>
      </c>
      <c r="H13" s="186">
        <f t="shared" si="2"/>
        <v>0.2</v>
      </c>
      <c r="J13" s="172"/>
      <c r="K13" s="166"/>
      <c r="L13" s="167"/>
      <c r="M13" s="167"/>
      <c r="N13" s="167"/>
    </row>
    <row r="14" spans="1:14" ht="47.25">
      <c r="A14" s="131"/>
      <c r="B14" s="190" t="s">
        <v>146</v>
      </c>
      <c r="C14" s="183">
        <v>11527.3</v>
      </c>
      <c r="D14" s="186">
        <f t="shared" si="0"/>
        <v>18.8</v>
      </c>
      <c r="E14" s="183">
        <v>11501.5</v>
      </c>
      <c r="F14" s="187">
        <f t="shared" si="1"/>
        <v>3.2</v>
      </c>
      <c r="G14" s="183">
        <v>10566.1</v>
      </c>
      <c r="H14" s="186">
        <f t="shared" si="2"/>
        <v>3.3</v>
      </c>
      <c r="J14" s="172"/>
      <c r="K14" s="166"/>
      <c r="L14" s="167"/>
      <c r="M14" s="167"/>
      <c r="N14" s="167"/>
    </row>
    <row r="15" spans="1:14" ht="15.75">
      <c r="A15" s="131" t="s">
        <v>47</v>
      </c>
      <c r="B15" s="191" t="s">
        <v>54</v>
      </c>
      <c r="C15" s="184">
        <v>5499.5</v>
      </c>
      <c r="D15" s="186">
        <f>ROUND(C15/$C$38*100,1)</f>
        <v>9</v>
      </c>
      <c r="E15" s="182">
        <v>5239.5</v>
      </c>
      <c r="F15" s="187">
        <f>ROUND(E15/$E$38*100,1)</f>
        <v>1.5</v>
      </c>
      <c r="G15" s="182">
        <v>4971.7</v>
      </c>
      <c r="H15" s="186">
        <f t="shared" si="2"/>
        <v>1.6</v>
      </c>
      <c r="J15" s="172"/>
      <c r="K15" s="166"/>
      <c r="L15" s="167"/>
      <c r="M15" s="167"/>
      <c r="N15" s="167"/>
    </row>
    <row r="16" spans="1:14" ht="47.25">
      <c r="A16" s="131" t="s">
        <v>49</v>
      </c>
      <c r="B16" s="190" t="s">
        <v>48</v>
      </c>
      <c r="C16" s="133">
        <v>0</v>
      </c>
      <c r="D16" s="186">
        <f t="shared" si="0"/>
        <v>0</v>
      </c>
      <c r="E16" s="183">
        <v>0</v>
      </c>
      <c r="F16" s="187">
        <f t="shared" si="1"/>
        <v>0</v>
      </c>
      <c r="G16" s="183">
        <v>0</v>
      </c>
      <c r="H16" s="186">
        <f t="shared" si="2"/>
        <v>0</v>
      </c>
      <c r="J16" s="172"/>
      <c r="K16" s="166"/>
      <c r="L16" s="167"/>
      <c r="M16" s="167"/>
      <c r="N16" s="167"/>
    </row>
    <row r="17" spans="1:14" ht="31.5">
      <c r="A17" s="131" t="s">
        <v>51</v>
      </c>
      <c r="B17" s="190" t="s">
        <v>50</v>
      </c>
      <c r="C17" s="183">
        <v>6325.9</v>
      </c>
      <c r="D17" s="186">
        <f t="shared" si="0"/>
        <v>10.3</v>
      </c>
      <c r="E17" s="183">
        <v>55300.2</v>
      </c>
      <c r="F17" s="187">
        <f t="shared" si="1"/>
        <v>15.4</v>
      </c>
      <c r="G17" s="183">
        <v>54932.8</v>
      </c>
      <c r="H17" s="186">
        <f t="shared" si="2"/>
        <v>17.4</v>
      </c>
      <c r="J17" s="172"/>
      <c r="K17" s="166"/>
      <c r="L17" s="167"/>
      <c r="M17" s="167"/>
      <c r="N17" s="167"/>
    </row>
    <row r="18" spans="1:14" ht="15.75">
      <c r="A18" s="131" t="s">
        <v>53</v>
      </c>
      <c r="B18" s="190" t="s">
        <v>52</v>
      </c>
      <c r="C18" s="183">
        <v>1624</v>
      </c>
      <c r="D18" s="186">
        <f t="shared" si="0"/>
        <v>2.7</v>
      </c>
      <c r="E18" s="183">
        <v>7494.1</v>
      </c>
      <c r="F18" s="187">
        <f t="shared" si="1"/>
        <v>2.1</v>
      </c>
      <c r="G18" s="183">
        <v>7085.9</v>
      </c>
      <c r="H18" s="186">
        <f t="shared" si="2"/>
        <v>2.2</v>
      </c>
      <c r="J18" s="172"/>
      <c r="K18" s="166"/>
      <c r="L18" s="167"/>
      <c r="M18" s="167"/>
      <c r="N18" s="167"/>
    </row>
    <row r="19" spans="1:14" ht="15.75">
      <c r="A19" s="131" t="s">
        <v>55</v>
      </c>
      <c r="B19" s="190" t="s">
        <v>254</v>
      </c>
      <c r="C19" s="133">
        <v>26</v>
      </c>
      <c r="D19" s="186">
        <f t="shared" si="0"/>
        <v>0</v>
      </c>
      <c r="E19" s="183">
        <v>33.2</v>
      </c>
      <c r="F19" s="187">
        <f t="shared" si="1"/>
        <v>0</v>
      </c>
      <c r="G19" s="183">
        <v>32.7</v>
      </c>
      <c r="H19" s="186">
        <f t="shared" si="2"/>
        <v>0</v>
      </c>
      <c r="J19" s="172"/>
      <c r="K19" s="166"/>
      <c r="L19" s="167"/>
      <c r="M19" s="167"/>
      <c r="N19" s="167"/>
    </row>
    <row r="20" spans="1:14" ht="47.25">
      <c r="A20" s="131" t="s">
        <v>56</v>
      </c>
      <c r="B20" s="192" t="s">
        <v>255</v>
      </c>
      <c r="C20" s="133">
        <v>0</v>
      </c>
      <c r="D20" s="186">
        <f t="shared" si="0"/>
        <v>0</v>
      </c>
      <c r="E20" s="183">
        <v>6641.4</v>
      </c>
      <c r="F20" s="187">
        <f t="shared" si="1"/>
        <v>1.9</v>
      </c>
      <c r="G20" s="183">
        <v>6074.2</v>
      </c>
      <c r="H20" s="186">
        <f t="shared" si="2"/>
        <v>1.9</v>
      </c>
      <c r="J20" s="172"/>
      <c r="K20" s="166"/>
      <c r="L20" s="167"/>
      <c r="M20" s="167"/>
      <c r="N20" s="167"/>
    </row>
    <row r="21" spans="1:14" ht="78.75">
      <c r="A21" s="131" t="s">
        <v>57</v>
      </c>
      <c r="B21" s="190" t="s">
        <v>165</v>
      </c>
      <c r="C21" s="132">
        <v>0</v>
      </c>
      <c r="D21" s="186">
        <f t="shared" si="0"/>
        <v>0</v>
      </c>
      <c r="E21" s="183">
        <v>0</v>
      </c>
      <c r="F21" s="187">
        <f t="shared" si="1"/>
        <v>0</v>
      </c>
      <c r="G21" s="183">
        <v>0</v>
      </c>
      <c r="H21" s="186">
        <f t="shared" si="2"/>
        <v>0</v>
      </c>
      <c r="J21" s="172"/>
      <c r="K21" s="166"/>
      <c r="L21" s="167"/>
      <c r="M21" s="167"/>
      <c r="N21" s="167"/>
    </row>
    <row r="22" spans="1:14" ht="141.75">
      <c r="A22" s="131" t="s">
        <v>63</v>
      </c>
      <c r="B22" s="190" t="s">
        <v>314</v>
      </c>
      <c r="C22" s="132">
        <v>100</v>
      </c>
      <c r="D22" s="186">
        <f t="shared" si="0"/>
        <v>0.2</v>
      </c>
      <c r="E22" s="183">
        <v>9721</v>
      </c>
      <c r="F22" s="187">
        <f t="shared" si="1"/>
        <v>2.7</v>
      </c>
      <c r="G22" s="183">
        <v>9721</v>
      </c>
      <c r="H22" s="186">
        <f t="shared" si="2"/>
        <v>3.1</v>
      </c>
      <c r="J22" s="172"/>
      <c r="K22" s="166"/>
      <c r="L22" s="167"/>
      <c r="M22" s="167"/>
      <c r="N22" s="167"/>
    </row>
    <row r="23" spans="1:14" ht="126">
      <c r="A23" s="131" t="s">
        <v>167</v>
      </c>
      <c r="B23" s="192" t="s">
        <v>256</v>
      </c>
      <c r="C23" s="183">
        <v>130</v>
      </c>
      <c r="D23" s="186">
        <f t="shared" si="0"/>
        <v>0.2</v>
      </c>
      <c r="E23" s="183">
        <v>530</v>
      </c>
      <c r="F23" s="187">
        <f t="shared" si="1"/>
        <v>0.1</v>
      </c>
      <c r="G23" s="183">
        <v>530</v>
      </c>
      <c r="H23" s="186">
        <f t="shared" si="2"/>
        <v>0.2</v>
      </c>
      <c r="J23" s="172"/>
      <c r="K23" s="166"/>
      <c r="L23" s="167"/>
      <c r="M23" s="167"/>
      <c r="N23" s="167"/>
    </row>
    <row r="24" spans="1:14" ht="63">
      <c r="A24" s="131" t="s">
        <v>168</v>
      </c>
      <c r="B24" s="190" t="s">
        <v>64</v>
      </c>
      <c r="C24" s="132"/>
      <c r="D24" s="186">
        <f t="shared" si="0"/>
        <v>0</v>
      </c>
      <c r="E24" s="183">
        <v>0</v>
      </c>
      <c r="F24" s="187">
        <f t="shared" si="1"/>
        <v>0</v>
      </c>
      <c r="G24" s="183">
        <v>0</v>
      </c>
      <c r="H24" s="186">
        <f t="shared" si="2"/>
        <v>0</v>
      </c>
      <c r="J24" s="172"/>
      <c r="K24" s="166"/>
      <c r="L24" s="167"/>
      <c r="M24" s="167"/>
      <c r="N24" s="167"/>
    </row>
    <row r="25" spans="1:14" ht="31.5">
      <c r="A25" s="131" t="s">
        <v>181</v>
      </c>
      <c r="B25" s="190" t="s">
        <v>166</v>
      </c>
      <c r="C25" s="132"/>
      <c r="D25" s="186">
        <f t="shared" si="0"/>
        <v>0</v>
      </c>
      <c r="E25" s="183">
        <v>0</v>
      </c>
      <c r="F25" s="187">
        <f t="shared" si="1"/>
        <v>0</v>
      </c>
      <c r="G25" s="183">
        <v>0</v>
      </c>
      <c r="H25" s="186">
        <f t="shared" si="2"/>
        <v>0</v>
      </c>
      <c r="J25" s="172"/>
      <c r="K25" s="166"/>
      <c r="L25" s="167"/>
      <c r="M25" s="167"/>
      <c r="N25" s="167"/>
    </row>
    <row r="26" spans="1:14" ht="47.25">
      <c r="A26" s="131" t="s">
        <v>275</v>
      </c>
      <c r="B26" s="192" t="s">
        <v>257</v>
      </c>
      <c r="C26" s="183">
        <v>68</v>
      </c>
      <c r="D26" s="186">
        <f t="shared" si="0"/>
        <v>0.1</v>
      </c>
      <c r="E26" s="183">
        <v>175.6</v>
      </c>
      <c r="F26" s="187">
        <f t="shared" si="1"/>
        <v>0</v>
      </c>
      <c r="G26" s="183">
        <v>140.1</v>
      </c>
      <c r="H26" s="186">
        <f t="shared" si="2"/>
        <v>0</v>
      </c>
      <c r="J26" s="172"/>
      <c r="K26" s="166"/>
      <c r="L26" s="167"/>
      <c r="M26" s="167"/>
      <c r="N26" s="167"/>
    </row>
    <row r="27" spans="1:14" ht="31.5">
      <c r="A27" s="131" t="s">
        <v>276</v>
      </c>
      <c r="B27" s="192" t="s">
        <v>258</v>
      </c>
      <c r="C27" s="183">
        <v>617.8</v>
      </c>
      <c r="D27" s="186">
        <f t="shared" si="0"/>
        <v>1</v>
      </c>
      <c r="E27" s="183">
        <v>386.5</v>
      </c>
      <c r="F27" s="187">
        <f t="shared" si="1"/>
        <v>0.1</v>
      </c>
      <c r="G27" s="183">
        <v>286.4</v>
      </c>
      <c r="H27" s="186">
        <f t="shared" si="2"/>
        <v>0.1</v>
      </c>
      <c r="J27" s="172"/>
      <c r="K27" s="166"/>
      <c r="L27" s="167"/>
      <c r="M27" s="167"/>
      <c r="N27" s="167"/>
    </row>
    <row r="28" spans="1:14" ht="78.75">
      <c r="A28" s="131" t="s">
        <v>277</v>
      </c>
      <c r="B28" s="192" t="s">
        <v>321</v>
      </c>
      <c r="C28" s="183">
        <v>0</v>
      </c>
      <c r="D28" s="186">
        <f t="shared" si="0"/>
        <v>0</v>
      </c>
      <c r="E28" s="183">
        <v>15.9</v>
      </c>
      <c r="F28" s="187">
        <f t="shared" si="1"/>
        <v>0</v>
      </c>
      <c r="G28" s="183">
        <v>15.9</v>
      </c>
      <c r="H28" s="186">
        <f t="shared" si="2"/>
        <v>0</v>
      </c>
      <c r="J28" s="172"/>
      <c r="K28" s="166"/>
      <c r="L28" s="167"/>
      <c r="M28" s="167"/>
      <c r="N28" s="167"/>
    </row>
    <row r="29" spans="1:14" ht="31.5">
      <c r="A29" s="131" t="s">
        <v>278</v>
      </c>
      <c r="B29" s="192" t="s">
        <v>259</v>
      </c>
      <c r="C29" s="183">
        <v>81</v>
      </c>
      <c r="D29" s="186">
        <f t="shared" si="0"/>
        <v>0.1</v>
      </c>
      <c r="E29" s="183">
        <v>1233.4</v>
      </c>
      <c r="F29" s="187">
        <f t="shared" si="1"/>
        <v>0.3</v>
      </c>
      <c r="G29" s="183">
        <v>1215.1</v>
      </c>
      <c r="H29" s="186">
        <f t="shared" si="2"/>
        <v>0.4</v>
      </c>
      <c r="J29" s="172"/>
      <c r="K29" s="166"/>
      <c r="L29" s="167"/>
      <c r="M29" s="167"/>
      <c r="N29" s="167"/>
    </row>
    <row r="30" spans="1:14" ht="47.25">
      <c r="A30" s="131" t="s">
        <v>279</v>
      </c>
      <c r="B30" s="192" t="s">
        <v>260</v>
      </c>
      <c r="C30" s="183">
        <v>490</v>
      </c>
      <c r="D30" s="186">
        <f t="shared" si="0"/>
        <v>0.8</v>
      </c>
      <c r="E30" s="183">
        <v>90</v>
      </c>
      <c r="F30" s="187">
        <f t="shared" si="1"/>
        <v>0</v>
      </c>
      <c r="G30" s="183">
        <v>84</v>
      </c>
      <c r="H30" s="186">
        <f t="shared" si="2"/>
        <v>0</v>
      </c>
      <c r="J30" s="172"/>
      <c r="K30" s="166"/>
      <c r="L30" s="167"/>
      <c r="M30" s="167"/>
      <c r="N30" s="167"/>
    </row>
    <row r="31" spans="1:14" ht="47.25">
      <c r="A31" s="131" t="s">
        <v>280</v>
      </c>
      <c r="B31" s="192" t="s">
        <v>284</v>
      </c>
      <c r="C31" s="183">
        <v>0</v>
      </c>
      <c r="D31" s="186">
        <f t="shared" si="0"/>
        <v>0</v>
      </c>
      <c r="E31" s="183">
        <v>521.3</v>
      </c>
      <c r="F31" s="187">
        <f t="shared" si="1"/>
        <v>0.1</v>
      </c>
      <c r="G31" s="183">
        <v>521.3</v>
      </c>
      <c r="H31" s="186">
        <f t="shared" si="2"/>
        <v>0.2</v>
      </c>
      <c r="J31" s="172"/>
      <c r="K31" s="166"/>
      <c r="L31" s="167"/>
      <c r="M31" s="167"/>
      <c r="N31" s="167"/>
    </row>
    <row r="32" spans="1:14" ht="47.25">
      <c r="A32" s="131" t="s">
        <v>281</v>
      </c>
      <c r="B32" s="190" t="s">
        <v>58</v>
      </c>
      <c r="C32" s="183">
        <v>273</v>
      </c>
      <c r="D32" s="186">
        <f t="shared" si="0"/>
        <v>0.4</v>
      </c>
      <c r="E32" s="183">
        <v>219908.3</v>
      </c>
      <c r="F32" s="187">
        <f t="shared" si="1"/>
        <v>61.3</v>
      </c>
      <c r="G32" s="183">
        <v>180342.9</v>
      </c>
      <c r="H32" s="186">
        <f t="shared" si="2"/>
        <v>57.1</v>
      </c>
      <c r="J32" s="172"/>
      <c r="K32" s="166"/>
      <c r="L32" s="167"/>
      <c r="M32" s="167"/>
      <c r="N32" s="167"/>
    </row>
    <row r="33" spans="1:14" ht="47.25">
      <c r="A33" s="131"/>
      <c r="B33" s="192" t="s">
        <v>261</v>
      </c>
      <c r="C33" s="185">
        <v>340</v>
      </c>
      <c r="D33" s="186">
        <f t="shared" si="0"/>
        <v>0.6</v>
      </c>
      <c r="E33" s="186">
        <v>344.8</v>
      </c>
      <c r="F33" s="187">
        <f t="shared" si="1"/>
        <v>0.1</v>
      </c>
      <c r="G33" s="188">
        <v>308.2</v>
      </c>
      <c r="H33" s="186">
        <f t="shared" si="2"/>
        <v>0.1</v>
      </c>
      <c r="J33" s="172"/>
      <c r="K33" s="166"/>
      <c r="L33" s="167"/>
      <c r="M33" s="167"/>
      <c r="N33" s="167"/>
    </row>
    <row r="34" spans="1:14" ht="47.25">
      <c r="A34" s="131" t="s">
        <v>282</v>
      </c>
      <c r="B34" s="192" t="s">
        <v>285</v>
      </c>
      <c r="C34" s="185">
        <v>150</v>
      </c>
      <c r="D34" s="186">
        <f t="shared" si="0"/>
        <v>0.2</v>
      </c>
      <c r="E34" s="186">
        <v>805.2</v>
      </c>
      <c r="F34" s="187">
        <f t="shared" si="1"/>
        <v>0.2</v>
      </c>
      <c r="G34" s="188">
        <v>773.5</v>
      </c>
      <c r="H34" s="186">
        <f t="shared" si="2"/>
        <v>0.2</v>
      </c>
      <c r="J34" s="172"/>
      <c r="K34" s="166"/>
      <c r="L34" s="167"/>
      <c r="M34" s="167"/>
      <c r="N34" s="167"/>
    </row>
    <row r="35" spans="1:14" ht="31.5">
      <c r="A35" s="131" t="s">
        <v>283</v>
      </c>
      <c r="B35" s="192" t="s">
        <v>313</v>
      </c>
      <c r="C35" s="185">
        <v>0</v>
      </c>
      <c r="D35" s="186">
        <f t="shared" si="0"/>
        <v>0</v>
      </c>
      <c r="E35" s="186">
        <v>2.3</v>
      </c>
      <c r="F35" s="187">
        <f t="shared" si="1"/>
        <v>0</v>
      </c>
      <c r="G35" s="188">
        <v>2.3</v>
      </c>
      <c r="H35" s="186">
        <f t="shared" si="2"/>
        <v>0</v>
      </c>
      <c r="J35" s="172"/>
      <c r="K35" s="166"/>
      <c r="L35" s="167"/>
      <c r="M35" s="167"/>
      <c r="N35" s="167"/>
    </row>
    <row r="36" spans="1:14" ht="48" thickBot="1">
      <c r="A36" s="127" t="s">
        <v>292</v>
      </c>
      <c r="B36" s="192" t="s">
        <v>262</v>
      </c>
      <c r="C36" s="183">
        <v>485.7</v>
      </c>
      <c r="D36" s="186">
        <f t="shared" si="0"/>
        <v>0.8</v>
      </c>
      <c r="E36" s="132">
        <v>713.1</v>
      </c>
      <c r="F36" s="187">
        <f t="shared" si="1"/>
        <v>0.2</v>
      </c>
      <c r="G36" s="189">
        <v>650.5</v>
      </c>
      <c r="H36" s="186">
        <f t="shared" si="2"/>
        <v>0.2</v>
      </c>
      <c r="J36" s="172"/>
      <c r="K36" s="166"/>
      <c r="L36" s="167"/>
      <c r="M36" s="167"/>
      <c r="N36" s="167"/>
    </row>
    <row r="37" spans="1:14" ht="63">
      <c r="A37">
        <v>28</v>
      </c>
      <c r="B37" s="192" t="s">
        <v>263</v>
      </c>
      <c r="C37" s="183">
        <v>184.8</v>
      </c>
      <c r="D37" s="186">
        <f t="shared" si="0"/>
        <v>0.3</v>
      </c>
      <c r="E37" s="132">
        <v>302.1</v>
      </c>
      <c r="F37" s="187">
        <f t="shared" si="1"/>
        <v>0.1</v>
      </c>
      <c r="G37" s="189">
        <v>220.7</v>
      </c>
      <c r="H37" s="186">
        <f t="shared" si="2"/>
        <v>0.1</v>
      </c>
      <c r="J37" s="101"/>
      <c r="K37" s="101"/>
      <c r="L37" s="101"/>
      <c r="M37" s="101"/>
      <c r="N37" s="101"/>
    </row>
    <row r="38" spans="1:8" ht="42.75" customHeight="1" thickBot="1">
      <c r="A38" s="43"/>
      <c r="B38" s="173" t="s">
        <v>59</v>
      </c>
      <c r="C38" s="177">
        <f>SUM(C9:C37)-C15</f>
        <v>61192</v>
      </c>
      <c r="D38" s="177">
        <v>100</v>
      </c>
      <c r="E38" s="177">
        <f>SUM(E8:E37)-E15</f>
        <v>358723.3999999999</v>
      </c>
      <c r="F38" s="177">
        <v>100</v>
      </c>
      <c r="G38" s="177">
        <f>SUM(G9:G37)-G15</f>
        <v>315661.5</v>
      </c>
      <c r="H38" s="177">
        <f>SUM(H9:H37)-H15</f>
        <v>99.80000000000001</v>
      </c>
    </row>
    <row r="39" ht="42.75" customHeight="1">
      <c r="A39" s="43"/>
    </row>
  </sheetData>
  <sheetProtection/>
  <mergeCells count="2">
    <mergeCell ref="A1:H1"/>
    <mergeCell ref="A2:H2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0"/>
  <sheetViews>
    <sheetView view="pageLayout" zoomScaleSheetLayoutView="100" workbookViewId="0" topLeftCell="A1">
      <selection activeCell="D9" sqref="D9"/>
    </sheetView>
  </sheetViews>
  <sheetFormatPr defaultColWidth="9.00390625" defaultRowHeight="12.75"/>
  <cols>
    <col min="1" max="1" width="31.125" style="0" customWidth="1"/>
    <col min="2" max="2" width="38.00390625" style="0" customWidth="1"/>
    <col min="3" max="3" width="16.375" style="0" customWidth="1"/>
    <col min="4" max="4" width="16.625" style="0" customWidth="1"/>
    <col min="5" max="5" width="15.375" style="0" customWidth="1"/>
    <col min="6" max="6" width="16.125" style="0" customWidth="1"/>
  </cols>
  <sheetData>
    <row r="1" spans="1:6" ht="18.75">
      <c r="A1" s="228" t="s">
        <v>6</v>
      </c>
      <c r="B1" s="228"/>
      <c r="C1" s="228"/>
      <c r="D1" s="228"/>
      <c r="E1" s="228"/>
      <c r="F1" s="228"/>
    </row>
    <row r="2" spans="1:6" ht="18.75">
      <c r="A2" s="4"/>
      <c r="B2" s="4" t="s">
        <v>108</v>
      </c>
      <c r="C2" s="4"/>
      <c r="D2" s="3"/>
      <c r="E2" s="3"/>
      <c r="F2" s="3"/>
    </row>
    <row r="3" spans="1:6" ht="18.75">
      <c r="A3" s="228" t="s">
        <v>325</v>
      </c>
      <c r="B3" s="228"/>
      <c r="C3" s="228"/>
      <c r="D3" s="3"/>
      <c r="E3" s="3"/>
      <c r="F3" s="3"/>
    </row>
    <row r="4" spans="1:6" ht="16.5" thickBot="1">
      <c r="A4" s="2"/>
      <c r="B4" s="2"/>
      <c r="C4" s="5"/>
      <c r="D4" s="3"/>
      <c r="E4" s="3" t="s">
        <v>0</v>
      </c>
      <c r="F4" s="3"/>
    </row>
    <row r="5" spans="1:6" ht="16.5">
      <c r="A5" s="1" t="s">
        <v>1</v>
      </c>
      <c r="B5" s="229" t="s">
        <v>2</v>
      </c>
      <c r="C5" s="232" t="s">
        <v>309</v>
      </c>
      <c r="D5" s="225" t="s">
        <v>326</v>
      </c>
      <c r="E5" s="225" t="s">
        <v>28</v>
      </c>
      <c r="F5" s="6"/>
    </row>
    <row r="6" spans="1:6" ht="33">
      <c r="A6" s="7" t="s">
        <v>3</v>
      </c>
      <c r="B6" s="230"/>
      <c r="C6" s="233"/>
      <c r="D6" s="226"/>
      <c r="E6" s="226"/>
      <c r="F6" s="8" t="s">
        <v>30</v>
      </c>
    </row>
    <row r="7" spans="1:6" ht="16.5">
      <c r="A7" s="7" t="s">
        <v>4</v>
      </c>
      <c r="B7" s="230"/>
      <c r="C7" s="233"/>
      <c r="D7" s="226"/>
      <c r="E7" s="226"/>
      <c r="F7" s="8" t="s">
        <v>29</v>
      </c>
    </row>
    <row r="8" spans="1:6" ht="16.5">
      <c r="A8" s="9"/>
      <c r="B8" s="231"/>
      <c r="C8" s="234"/>
      <c r="D8" s="227"/>
      <c r="E8" s="227"/>
      <c r="F8" s="10"/>
    </row>
    <row r="9" spans="1:6" ht="18.75">
      <c r="A9" s="11" t="s">
        <v>5</v>
      </c>
      <c r="B9" s="12" t="s">
        <v>6</v>
      </c>
      <c r="C9" s="13">
        <f>SUM(C10+C12+C17+C20+C21+C26+C27+C34+C39)</f>
        <v>28314.1</v>
      </c>
      <c r="D9" s="13">
        <f>SUM(D10+D12+D17+D20+D21+D26+D27+D34+D39)</f>
        <v>29616.9</v>
      </c>
      <c r="E9" s="14">
        <f aca="true" t="shared" si="0" ref="E9:E19">ROUND(D9/C9*100,1)</f>
        <v>104.6</v>
      </c>
      <c r="F9" s="13">
        <f>SUM(F10+F12+F17+F20+F21+F26+F27+F35+F39)</f>
        <v>9.628658029200738</v>
      </c>
    </row>
    <row r="10" spans="1:6" ht="31.5">
      <c r="A10" s="15" t="s">
        <v>7</v>
      </c>
      <c r="B10" s="16" t="s">
        <v>8</v>
      </c>
      <c r="C10" s="17">
        <f>C11</f>
        <v>7613</v>
      </c>
      <c r="D10" s="17">
        <f>D11</f>
        <v>8372.6</v>
      </c>
      <c r="E10" s="19">
        <f t="shared" si="0"/>
        <v>110</v>
      </c>
      <c r="F10" s="14">
        <f aca="true" t="shared" si="1" ref="F10:F33">D10/$D$60*100</f>
        <v>2.7979641691089725</v>
      </c>
    </row>
    <row r="11" spans="1:6" ht="16.5">
      <c r="A11" s="20" t="s">
        <v>182</v>
      </c>
      <c r="B11" s="21" t="s">
        <v>9</v>
      </c>
      <c r="C11" s="22">
        <v>7613</v>
      </c>
      <c r="D11" s="23">
        <v>8372.6</v>
      </c>
      <c r="E11" s="46">
        <f t="shared" si="0"/>
        <v>110</v>
      </c>
      <c r="F11" s="14">
        <f t="shared" si="1"/>
        <v>2.7979641691089725</v>
      </c>
    </row>
    <row r="12" spans="1:6" ht="78.75">
      <c r="A12" s="15" t="s">
        <v>192</v>
      </c>
      <c r="B12" s="48" t="s">
        <v>193</v>
      </c>
      <c r="C12" s="104">
        <f>C13+C14+C15+C16</f>
        <v>4618.8</v>
      </c>
      <c r="D12" s="104">
        <f>D13+D14+D15+D16</f>
        <v>5329.8</v>
      </c>
      <c r="E12" s="47">
        <f t="shared" si="0"/>
        <v>115.4</v>
      </c>
      <c r="F12" s="14">
        <f t="shared" si="1"/>
        <v>1.781118102921076</v>
      </c>
    </row>
    <row r="13" spans="1:6" ht="66">
      <c r="A13" s="20" t="s">
        <v>194</v>
      </c>
      <c r="B13" s="21" t="s">
        <v>200</v>
      </c>
      <c r="C13" s="22">
        <v>2088.3</v>
      </c>
      <c r="D13" s="23">
        <v>2671.9</v>
      </c>
      <c r="E13" s="46">
        <f t="shared" si="0"/>
        <v>127.9</v>
      </c>
      <c r="F13" s="14">
        <f t="shared" si="1"/>
        <v>0.8928983187351915</v>
      </c>
    </row>
    <row r="14" spans="1:6" ht="99">
      <c r="A14" s="20" t="s">
        <v>195</v>
      </c>
      <c r="B14" s="138" t="s">
        <v>201</v>
      </c>
      <c r="C14" s="22">
        <v>11.5</v>
      </c>
      <c r="D14" s="23">
        <v>14.4</v>
      </c>
      <c r="E14" s="46">
        <f t="shared" si="0"/>
        <v>125.2</v>
      </c>
      <c r="F14" s="14">
        <f t="shared" si="1"/>
        <v>0.004812206965001219</v>
      </c>
    </row>
    <row r="15" spans="1:6" ht="82.5">
      <c r="A15" s="20" t="s">
        <v>196</v>
      </c>
      <c r="B15" s="21" t="s">
        <v>202</v>
      </c>
      <c r="C15" s="22">
        <v>2780.8</v>
      </c>
      <c r="D15" s="23">
        <v>2950</v>
      </c>
      <c r="E15" s="46">
        <f t="shared" si="0"/>
        <v>106.1</v>
      </c>
      <c r="F15" s="14">
        <f t="shared" si="1"/>
        <v>0.9858340657467775</v>
      </c>
    </row>
    <row r="16" spans="1:6" ht="82.5">
      <c r="A16" s="20" t="s">
        <v>197</v>
      </c>
      <c r="B16" s="21" t="s">
        <v>203</v>
      </c>
      <c r="C16" s="22">
        <v>-261.8</v>
      </c>
      <c r="D16" s="23">
        <v>-306.5</v>
      </c>
      <c r="E16" s="46">
        <f t="shared" si="0"/>
        <v>117.1</v>
      </c>
      <c r="F16" s="14">
        <f t="shared" si="1"/>
        <v>-0.10242648852589399</v>
      </c>
    </row>
    <row r="17" spans="1:6" ht="16.5">
      <c r="A17" s="15" t="s">
        <v>10</v>
      </c>
      <c r="B17" s="16" t="s">
        <v>11</v>
      </c>
      <c r="C17" s="17">
        <f>SUM(C18:C19)</f>
        <v>9590.3</v>
      </c>
      <c r="D17" s="17">
        <f>SUM(D18:D19)</f>
        <v>6986.7</v>
      </c>
      <c r="E17" s="19">
        <f t="shared" si="0"/>
        <v>72.9</v>
      </c>
      <c r="F17" s="14">
        <f t="shared" si="1"/>
        <v>2.3348226668315286</v>
      </c>
    </row>
    <row r="18" spans="1:6" ht="33">
      <c r="A18" s="20" t="s">
        <v>209</v>
      </c>
      <c r="B18" s="21" t="s">
        <v>12</v>
      </c>
      <c r="C18" s="22">
        <v>3697.3</v>
      </c>
      <c r="D18" s="23">
        <v>3524.5</v>
      </c>
      <c r="E18" s="46">
        <f t="shared" si="0"/>
        <v>95.3</v>
      </c>
      <c r="F18" s="14">
        <f t="shared" si="1"/>
        <v>1.1778210727879719</v>
      </c>
    </row>
    <row r="19" spans="1:6" ht="16.5">
      <c r="A19" s="20" t="s">
        <v>210</v>
      </c>
      <c r="B19" s="21" t="s">
        <v>13</v>
      </c>
      <c r="C19" s="22">
        <v>5893</v>
      </c>
      <c r="D19" s="23">
        <v>3462.2</v>
      </c>
      <c r="E19" s="46">
        <f t="shared" si="0"/>
        <v>58.8</v>
      </c>
      <c r="F19" s="14">
        <f t="shared" si="1"/>
        <v>1.157001594043557</v>
      </c>
    </row>
    <row r="20" spans="1:6" ht="53.25" customHeight="1">
      <c r="A20" s="15" t="s">
        <v>14</v>
      </c>
      <c r="B20" s="24" t="s">
        <v>15</v>
      </c>
      <c r="C20" s="17">
        <v>0</v>
      </c>
      <c r="D20" s="18"/>
      <c r="E20" s="19"/>
      <c r="F20" s="14">
        <f t="shared" si="1"/>
        <v>0</v>
      </c>
    </row>
    <row r="21" spans="1:6" ht="84.75" customHeight="1">
      <c r="A21" s="15" t="s">
        <v>206</v>
      </c>
      <c r="B21" s="48" t="s">
        <v>16</v>
      </c>
      <c r="C21" s="17">
        <f>SUM(C22:C25)</f>
        <v>2862</v>
      </c>
      <c r="D21" s="18">
        <f>SUM(D22:D25)</f>
        <v>3567.2</v>
      </c>
      <c r="E21" s="19">
        <f aca="true" t="shared" si="2" ref="E21:E31">ROUND(D21/C21*100,1)</f>
        <v>124.6</v>
      </c>
      <c r="F21" s="14">
        <f t="shared" si="1"/>
        <v>1.1920906031633574</v>
      </c>
    </row>
    <row r="22" spans="1:6" ht="165">
      <c r="A22" s="20" t="s">
        <v>211</v>
      </c>
      <c r="B22" s="25" t="s">
        <v>155</v>
      </c>
      <c r="C22" s="22">
        <v>1029.5</v>
      </c>
      <c r="D22" s="23">
        <v>1549.5</v>
      </c>
      <c r="E22" s="46">
        <f t="shared" si="2"/>
        <v>150.5</v>
      </c>
      <c r="F22" s="14">
        <f t="shared" si="1"/>
        <v>0.5178135202964853</v>
      </c>
    </row>
    <row r="23" spans="1:6" ht="99">
      <c r="A23" s="20" t="s">
        <v>212</v>
      </c>
      <c r="B23" s="25" t="s">
        <v>156</v>
      </c>
      <c r="C23" s="22">
        <v>32.5</v>
      </c>
      <c r="D23" s="23">
        <v>0</v>
      </c>
      <c r="E23" s="46">
        <f t="shared" si="2"/>
        <v>0</v>
      </c>
      <c r="F23" s="14">
        <f t="shared" si="1"/>
        <v>0</v>
      </c>
    </row>
    <row r="24" spans="1:6" ht="66">
      <c r="A24" s="20" t="s">
        <v>213</v>
      </c>
      <c r="B24" s="25" t="s">
        <v>198</v>
      </c>
      <c r="C24" s="22">
        <v>1800</v>
      </c>
      <c r="D24" s="23">
        <v>2017.7</v>
      </c>
      <c r="E24" s="46">
        <f t="shared" si="2"/>
        <v>112.1</v>
      </c>
      <c r="F24" s="14">
        <f t="shared" si="1"/>
        <v>0.6742770828668722</v>
      </c>
    </row>
    <row r="25" spans="1:6" ht="65.25" customHeight="1">
      <c r="A25" s="20" t="s">
        <v>214</v>
      </c>
      <c r="B25" s="21" t="s">
        <v>147</v>
      </c>
      <c r="C25" s="22">
        <v>0</v>
      </c>
      <c r="D25" s="23">
        <v>0</v>
      </c>
      <c r="E25" s="46" t="e">
        <f t="shared" si="2"/>
        <v>#DIV/0!</v>
      </c>
      <c r="F25" s="14">
        <f t="shared" si="1"/>
        <v>0</v>
      </c>
    </row>
    <row r="26" spans="1:6" ht="74.25" customHeight="1">
      <c r="A26" s="15" t="s">
        <v>207</v>
      </c>
      <c r="B26" s="51" t="s">
        <v>151</v>
      </c>
      <c r="C26" s="104">
        <v>1630</v>
      </c>
      <c r="D26" s="105">
        <v>1656.7</v>
      </c>
      <c r="E26" s="47">
        <f t="shared" si="2"/>
        <v>101.6</v>
      </c>
      <c r="F26" s="14">
        <f t="shared" si="1"/>
        <v>0.5536377277026056</v>
      </c>
    </row>
    <row r="27" spans="1:6" ht="56.25" customHeight="1">
      <c r="A27" s="15" t="s">
        <v>208</v>
      </c>
      <c r="B27" s="51" t="s">
        <v>148</v>
      </c>
      <c r="C27" s="17">
        <f>C28+C29+C31+C33</f>
        <v>1195</v>
      </c>
      <c r="D27" s="17">
        <f>D28+D29+D31+D33</f>
        <v>2869.8</v>
      </c>
      <c r="E27" s="47">
        <f t="shared" si="2"/>
        <v>240.2</v>
      </c>
      <c r="F27" s="14">
        <f t="shared" si="1"/>
        <v>0.9590327464000346</v>
      </c>
    </row>
    <row r="28" spans="1:6" ht="171.75" customHeight="1">
      <c r="A28" s="89" t="s">
        <v>215</v>
      </c>
      <c r="B28" s="90" t="s">
        <v>149</v>
      </c>
      <c r="C28" s="22">
        <v>0</v>
      </c>
      <c r="D28" s="23">
        <v>96.4</v>
      </c>
      <c r="E28" s="46" t="e">
        <f t="shared" si="2"/>
        <v>#DIV/0!</v>
      </c>
      <c r="F28" s="14">
        <f t="shared" si="1"/>
        <v>0.03221505218236927</v>
      </c>
    </row>
    <row r="29" spans="1:6" ht="188.25" customHeight="1">
      <c r="A29" s="89" t="s">
        <v>216</v>
      </c>
      <c r="B29" s="90" t="s">
        <v>157</v>
      </c>
      <c r="C29" s="22">
        <v>900</v>
      </c>
      <c r="D29" s="23">
        <v>1076.9</v>
      </c>
      <c r="E29" s="46">
        <f t="shared" si="2"/>
        <v>119.7</v>
      </c>
      <c r="F29" s="14">
        <f t="shared" si="1"/>
        <v>0.3598795611534592</v>
      </c>
    </row>
    <row r="30" spans="1:6" ht="106.5" customHeight="1">
      <c r="A30" s="89" t="s">
        <v>225</v>
      </c>
      <c r="B30" s="90" t="s">
        <v>327</v>
      </c>
      <c r="C30" s="22">
        <v>0</v>
      </c>
      <c r="D30" s="23">
        <v>0.2</v>
      </c>
      <c r="E30" s="46">
        <v>0</v>
      </c>
      <c r="F30" s="14">
        <f t="shared" si="1"/>
        <v>6.683620784723916E-05</v>
      </c>
    </row>
    <row r="31" spans="1:6" ht="84.75" customHeight="1">
      <c r="A31" s="89" t="s">
        <v>217</v>
      </c>
      <c r="B31" s="91" t="s">
        <v>169</v>
      </c>
      <c r="C31" s="22">
        <v>295</v>
      </c>
      <c r="D31" s="23">
        <v>1696.5</v>
      </c>
      <c r="E31" s="46">
        <f t="shared" si="2"/>
        <v>575.1</v>
      </c>
      <c r="F31" s="14">
        <f t="shared" si="1"/>
        <v>0.566938133064206</v>
      </c>
    </row>
    <row r="32" spans="1:6" ht="84.75" customHeight="1">
      <c r="A32" s="89" t="s">
        <v>225</v>
      </c>
      <c r="B32" s="91" t="s">
        <v>226</v>
      </c>
      <c r="C32" s="22"/>
      <c r="D32" s="23">
        <v>0</v>
      </c>
      <c r="E32" s="46"/>
      <c r="F32" s="14">
        <f t="shared" si="1"/>
        <v>0</v>
      </c>
    </row>
    <row r="33" spans="1:6" ht="76.5" customHeight="1">
      <c r="A33" s="89" t="s">
        <v>218</v>
      </c>
      <c r="B33" s="91" t="s">
        <v>150</v>
      </c>
      <c r="C33" s="22"/>
      <c r="D33" s="23">
        <v>0</v>
      </c>
      <c r="E33" s="46"/>
      <c r="F33" s="14">
        <f t="shared" si="1"/>
        <v>0</v>
      </c>
    </row>
    <row r="34" spans="1:6" ht="76.5" customHeight="1">
      <c r="A34" s="26" t="s">
        <v>230</v>
      </c>
      <c r="B34" s="103" t="s">
        <v>231</v>
      </c>
      <c r="C34" s="105">
        <f>C35+C37+C38</f>
        <v>800</v>
      </c>
      <c r="D34" s="105">
        <f>D35+D37+D38+D36</f>
        <v>829.1</v>
      </c>
      <c r="E34" s="47"/>
      <c r="F34" s="195"/>
    </row>
    <row r="35" spans="1:6" s="199" customFormat="1" ht="156.75" customHeight="1">
      <c r="A35" s="89" t="s">
        <v>287</v>
      </c>
      <c r="B35" s="91" t="s">
        <v>286</v>
      </c>
      <c r="C35" s="196">
        <v>0</v>
      </c>
      <c r="D35" s="197">
        <v>24.9</v>
      </c>
      <c r="E35" s="46"/>
      <c r="F35" s="198">
        <f>D35/$D$60*100</f>
        <v>0.008321107876981274</v>
      </c>
    </row>
    <row r="36" spans="1:6" s="199" customFormat="1" ht="108.75" customHeight="1">
      <c r="A36" s="89" t="s">
        <v>329</v>
      </c>
      <c r="B36" s="91" t="s">
        <v>328</v>
      </c>
      <c r="C36" s="196">
        <v>0</v>
      </c>
      <c r="D36" s="197">
        <v>4.2</v>
      </c>
      <c r="E36" s="46"/>
      <c r="F36" s="198">
        <f>D36/$D$60*100</f>
        <v>0.0014035603647920222</v>
      </c>
    </row>
    <row r="37" spans="1:6" ht="144.75" customHeight="1">
      <c r="A37" s="89" t="s">
        <v>264</v>
      </c>
      <c r="B37" s="91" t="s">
        <v>267</v>
      </c>
      <c r="C37" s="196">
        <v>0</v>
      </c>
      <c r="D37" s="197">
        <v>0</v>
      </c>
      <c r="E37" s="46"/>
      <c r="F37" s="198">
        <f>D37/$D$60*100</f>
        <v>0</v>
      </c>
    </row>
    <row r="38" spans="1:6" ht="39.75" customHeight="1">
      <c r="A38" s="89" t="s">
        <v>300</v>
      </c>
      <c r="B38" s="91" t="s">
        <v>301</v>
      </c>
      <c r="C38" s="196">
        <v>800</v>
      </c>
      <c r="D38" s="197">
        <v>800</v>
      </c>
      <c r="E38" s="46"/>
      <c r="F38" s="198"/>
    </row>
    <row r="39" spans="1:6" ht="17.25" customHeight="1">
      <c r="A39" s="15" t="s">
        <v>219</v>
      </c>
      <c r="B39" s="51" t="s">
        <v>107</v>
      </c>
      <c r="C39" s="23">
        <f>C40+C41</f>
        <v>5</v>
      </c>
      <c r="D39" s="23">
        <f>D40+D41</f>
        <v>5</v>
      </c>
      <c r="E39" s="19"/>
      <c r="F39" s="14">
        <f aca="true" t="shared" si="3" ref="F39:F47">D39/$D$60*100</f>
        <v>0.0016709051961809789</v>
      </c>
    </row>
    <row r="40" spans="1:6" ht="52.5" customHeight="1">
      <c r="A40" s="89" t="s">
        <v>312</v>
      </c>
      <c r="B40" s="90" t="s">
        <v>227</v>
      </c>
      <c r="C40" s="22">
        <v>0</v>
      </c>
      <c r="D40" s="23">
        <v>0</v>
      </c>
      <c r="E40" s="19"/>
      <c r="F40" s="14">
        <f t="shared" si="3"/>
        <v>0</v>
      </c>
    </row>
    <row r="41" spans="1:6" ht="52.5" customHeight="1">
      <c r="A41" s="89" t="s">
        <v>311</v>
      </c>
      <c r="B41" s="90" t="s">
        <v>306</v>
      </c>
      <c r="C41" s="22">
        <v>5</v>
      </c>
      <c r="D41" s="23">
        <v>5</v>
      </c>
      <c r="E41" s="19"/>
      <c r="F41" s="14">
        <f t="shared" si="3"/>
        <v>0.0016709051961809789</v>
      </c>
    </row>
    <row r="42" spans="1:6" ht="37.5">
      <c r="A42" s="11" t="s">
        <v>17</v>
      </c>
      <c r="B42" s="12" t="s">
        <v>18</v>
      </c>
      <c r="C42" s="144">
        <f>C43</f>
        <v>309650</v>
      </c>
      <c r="D42" s="144">
        <f>D43</f>
        <v>269622.10000000003</v>
      </c>
      <c r="E42" s="14">
        <f>ROUND(D42/C42*100,1)</f>
        <v>87.1</v>
      </c>
      <c r="F42" s="14">
        <f t="shared" si="3"/>
        <v>90.1025935790455</v>
      </c>
    </row>
    <row r="43" spans="1:6" ht="75">
      <c r="A43" s="11" t="s">
        <v>228</v>
      </c>
      <c r="B43" s="12" t="s">
        <v>229</v>
      </c>
      <c r="C43" s="27">
        <f>C44+C47+C51+C54</f>
        <v>309650</v>
      </c>
      <c r="D43" s="27">
        <f>D44+D47+D51+D54</f>
        <v>269622.10000000003</v>
      </c>
      <c r="E43" s="27">
        <f>E44+E47+E51</f>
        <v>381.8</v>
      </c>
      <c r="F43" s="14">
        <f t="shared" si="3"/>
        <v>90.1025935790455</v>
      </c>
    </row>
    <row r="44" spans="1:6" ht="49.5">
      <c r="A44" s="26" t="s">
        <v>19</v>
      </c>
      <c r="B44" s="28" t="s">
        <v>20</v>
      </c>
      <c r="C44" s="29">
        <f>SUM(C45:C46)</f>
        <v>21901.800000000003</v>
      </c>
      <c r="D44" s="29">
        <f>SUM(D45:D46)</f>
        <v>21901.800000000003</v>
      </c>
      <c r="E44" s="19">
        <f aca="true" t="shared" si="4" ref="E44:E53">ROUND(D44/C44*100,1)</f>
        <v>100</v>
      </c>
      <c r="F44" s="14">
        <f t="shared" si="3"/>
        <v>7.3191662851433135</v>
      </c>
    </row>
    <row r="45" spans="1:6" ht="40.5" customHeight="1">
      <c r="A45" s="20" t="s">
        <v>220</v>
      </c>
      <c r="B45" s="30" t="s">
        <v>180</v>
      </c>
      <c r="C45" s="31">
        <v>9549.2</v>
      </c>
      <c r="D45" s="31">
        <v>9549.2</v>
      </c>
      <c r="E45" s="46">
        <f t="shared" si="4"/>
        <v>100</v>
      </c>
      <c r="F45" s="14">
        <f t="shared" si="3"/>
        <v>3.1911615798742807</v>
      </c>
    </row>
    <row r="46" spans="1:6" ht="38.25" customHeight="1">
      <c r="A46" s="20" t="s">
        <v>221</v>
      </c>
      <c r="B46" s="30" t="s">
        <v>161</v>
      </c>
      <c r="C46" s="31">
        <v>12352.6</v>
      </c>
      <c r="D46" s="31">
        <v>12352.6</v>
      </c>
      <c r="E46" s="46">
        <v>0</v>
      </c>
      <c r="F46" s="14">
        <f t="shared" si="3"/>
        <v>4.128004705269031</v>
      </c>
    </row>
    <row r="47" spans="1:6" ht="66">
      <c r="A47" s="26" t="s">
        <v>21</v>
      </c>
      <c r="B47" s="33" t="s">
        <v>106</v>
      </c>
      <c r="C47" s="39">
        <f>C49+C50+C48</f>
        <v>238560.1</v>
      </c>
      <c r="D47" s="39">
        <f>D49+D50+D48</f>
        <v>198601.6</v>
      </c>
      <c r="E47" s="39">
        <f>E49+E50+E48</f>
        <v>181.8</v>
      </c>
      <c r="F47" s="14">
        <f t="shared" si="3"/>
        <v>66.36888908197126</v>
      </c>
    </row>
    <row r="48" spans="1:6" ht="115.5">
      <c r="A48" s="89" t="s">
        <v>288</v>
      </c>
      <c r="B48" s="145" t="s">
        <v>289</v>
      </c>
      <c r="C48" s="146">
        <v>13588.9</v>
      </c>
      <c r="D48" s="147">
        <v>13588.9</v>
      </c>
      <c r="E48" s="46"/>
      <c r="F48" s="198"/>
    </row>
    <row r="49" spans="1:6" ht="66">
      <c r="A49" s="20" t="s">
        <v>268</v>
      </c>
      <c r="B49" s="30" t="s">
        <v>269</v>
      </c>
      <c r="C49" s="37">
        <v>220000</v>
      </c>
      <c r="D49" s="38">
        <v>180041.5</v>
      </c>
      <c r="E49" s="46">
        <f t="shared" si="4"/>
        <v>81.8</v>
      </c>
      <c r="F49" s="14">
        <f>D49/$D$60*100</f>
        <v>60.16645557564354</v>
      </c>
    </row>
    <row r="50" spans="1:6" ht="33">
      <c r="A50" s="20" t="s">
        <v>270</v>
      </c>
      <c r="B50" s="30" t="s">
        <v>271</v>
      </c>
      <c r="C50" s="37">
        <v>4971.2</v>
      </c>
      <c r="D50" s="38">
        <v>4971.2</v>
      </c>
      <c r="E50" s="46">
        <f t="shared" si="4"/>
        <v>100</v>
      </c>
      <c r="F50" s="14"/>
    </row>
    <row r="51" spans="1:6" ht="49.5">
      <c r="A51" s="26" t="s">
        <v>199</v>
      </c>
      <c r="B51" s="33" t="s">
        <v>22</v>
      </c>
      <c r="C51" s="34">
        <f>C53+C52</f>
        <v>866.3</v>
      </c>
      <c r="D51" s="34">
        <f>D53+D52</f>
        <v>866.3</v>
      </c>
      <c r="E51" s="46">
        <f t="shared" si="4"/>
        <v>100</v>
      </c>
      <c r="F51" s="14">
        <f>D51/$D$60*100</f>
        <v>0.2895010342903164</v>
      </c>
    </row>
    <row r="52" spans="1:6" s="199" customFormat="1" ht="66">
      <c r="A52" s="89" t="s">
        <v>290</v>
      </c>
      <c r="B52" s="145" t="s">
        <v>291</v>
      </c>
      <c r="C52" s="209">
        <v>2</v>
      </c>
      <c r="D52" s="210">
        <v>2</v>
      </c>
      <c r="E52" s="46"/>
      <c r="F52" s="198"/>
    </row>
    <row r="53" spans="1:6" ht="81.75" customHeight="1">
      <c r="A53" s="36" t="s">
        <v>222</v>
      </c>
      <c r="B53" s="35" t="s">
        <v>23</v>
      </c>
      <c r="C53" s="31">
        <v>864.3</v>
      </c>
      <c r="D53" s="32">
        <v>864.3</v>
      </c>
      <c r="E53" s="46">
        <f t="shared" si="4"/>
        <v>100</v>
      </c>
      <c r="F53" s="14">
        <f>D53/$D$60*100</f>
        <v>0.288832672211844</v>
      </c>
    </row>
    <row r="54" spans="1:6" ht="33">
      <c r="A54" s="26" t="s">
        <v>272</v>
      </c>
      <c r="B54" s="141" t="s">
        <v>252</v>
      </c>
      <c r="C54" s="34">
        <f>C55</f>
        <v>48321.8</v>
      </c>
      <c r="D54" s="34">
        <f>D55</f>
        <v>48252.4</v>
      </c>
      <c r="E54" s="46">
        <f>ROUND(D54/C54*100,1)</f>
        <v>99.9</v>
      </c>
      <c r="F54" s="14">
        <f>D54/$D$60*100</f>
        <v>16.125037177640614</v>
      </c>
    </row>
    <row r="55" spans="1:6" ht="81.75" customHeight="1">
      <c r="A55" s="36" t="s">
        <v>273</v>
      </c>
      <c r="B55" s="142" t="s">
        <v>274</v>
      </c>
      <c r="C55" s="217">
        <v>48321.8</v>
      </c>
      <c r="D55" s="143">
        <v>48252.4</v>
      </c>
      <c r="E55" s="216">
        <f>ROUND(D55/C55*100,1)</f>
        <v>99.9</v>
      </c>
      <c r="F55" s="14">
        <f>D55/$D$60*100</f>
        <v>16.125037177640614</v>
      </c>
    </row>
    <row r="56" spans="1:6" s="75" customFormat="1" ht="81.75" customHeight="1">
      <c r="A56" s="140" t="s">
        <v>307</v>
      </c>
      <c r="B56" s="141" t="s">
        <v>310</v>
      </c>
      <c r="C56" s="218"/>
      <c r="D56" s="220">
        <f>D57</f>
        <v>13710.2</v>
      </c>
      <c r="E56" s="221"/>
      <c r="F56" s="14"/>
    </row>
    <row r="57" spans="1:6" ht="81.75" customHeight="1">
      <c r="A57" s="36" t="s">
        <v>308</v>
      </c>
      <c r="B57" s="142" t="s">
        <v>310</v>
      </c>
      <c r="C57" s="217"/>
      <c r="D57" s="219">
        <v>13710.2</v>
      </c>
      <c r="E57" s="216"/>
      <c r="F57" s="14"/>
    </row>
    <row r="58" spans="1:6" s="75" customFormat="1" ht="47.25" customHeight="1">
      <c r="A58" s="140" t="s">
        <v>302</v>
      </c>
      <c r="B58" s="141" t="s">
        <v>303</v>
      </c>
      <c r="C58" s="218"/>
      <c r="D58" s="140">
        <f>D59</f>
        <v>-13710.2</v>
      </c>
      <c r="E58" s="216"/>
      <c r="F58" s="14"/>
    </row>
    <row r="59" spans="1:6" ht="58.5" customHeight="1">
      <c r="A59" s="36" t="s">
        <v>304</v>
      </c>
      <c r="B59" s="142" t="s">
        <v>303</v>
      </c>
      <c r="C59" s="217"/>
      <c r="D59" s="36">
        <v>-13710.2</v>
      </c>
      <c r="E59" s="216"/>
      <c r="F59" s="14"/>
    </row>
    <row r="60" spans="1:6" ht="25.5" customHeight="1">
      <c r="A60" s="40" t="s">
        <v>24</v>
      </c>
      <c r="B60" s="41" t="s">
        <v>25</v>
      </c>
      <c r="C60" s="42">
        <f>SUM(C9+C42)</f>
        <v>337964.1</v>
      </c>
      <c r="D60" s="42">
        <f>SUM(D9+D42+D56+D58)</f>
        <v>299239.00000000006</v>
      </c>
      <c r="E60" s="14">
        <f>ROUND(D60/C60*100,1)</f>
        <v>88.5</v>
      </c>
      <c r="F60" s="42">
        <f>F42+F9</f>
        <v>99.73125160824624</v>
      </c>
    </row>
  </sheetData>
  <sheetProtection/>
  <mergeCells count="6">
    <mergeCell ref="D5:D8"/>
    <mergeCell ref="E5:E8"/>
    <mergeCell ref="A3:C3"/>
    <mergeCell ref="B5:B8"/>
    <mergeCell ref="C5:C8"/>
    <mergeCell ref="A1:F1"/>
  </mergeCells>
  <printOptions/>
  <pageMargins left="0.3937007874015748" right="0.1968503937007874" top="0.984251968503937" bottom="0.1968503937007874" header="0.5118110236220472" footer="0.5118110236220472"/>
  <pageSetup fitToHeight="5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selection activeCell="E28" sqref="E28"/>
    </sheetView>
  </sheetViews>
  <sheetFormatPr defaultColWidth="9.00390625" defaultRowHeight="12.75"/>
  <cols>
    <col min="2" max="2" width="44.125" style="0" customWidth="1"/>
    <col min="3" max="3" width="9.125" style="0" customWidth="1"/>
    <col min="4" max="4" width="18.25390625" style="0" customWidth="1"/>
    <col min="5" max="5" width="10.875" style="0" customWidth="1"/>
    <col min="6" max="6" width="18.75390625" style="0" customWidth="1"/>
  </cols>
  <sheetData>
    <row r="1" spans="1:7" ht="18.75">
      <c r="A1" s="224" t="s">
        <v>130</v>
      </c>
      <c r="B1" s="224"/>
      <c r="C1" s="224"/>
      <c r="D1" s="224"/>
      <c r="E1" s="224"/>
      <c r="F1" s="224"/>
      <c r="G1" s="54"/>
    </row>
    <row r="2" spans="1:7" ht="18.75">
      <c r="A2" s="224" t="s">
        <v>131</v>
      </c>
      <c r="B2" s="224"/>
      <c r="C2" s="224"/>
      <c r="D2" s="224"/>
      <c r="E2" s="224"/>
      <c r="F2" s="224"/>
      <c r="G2" s="54"/>
    </row>
    <row r="3" spans="1:7" ht="18.75">
      <c r="A3" s="224" t="s">
        <v>132</v>
      </c>
      <c r="B3" s="224"/>
      <c r="C3" s="224"/>
      <c r="D3" s="224"/>
      <c r="E3" s="224"/>
      <c r="F3" s="224"/>
      <c r="G3" s="54"/>
    </row>
    <row r="4" spans="1:7" ht="18.75">
      <c r="A4" s="224" t="s">
        <v>318</v>
      </c>
      <c r="B4" s="224"/>
      <c r="C4" s="224"/>
      <c r="D4" s="224"/>
      <c r="E4" s="224"/>
      <c r="F4" s="224"/>
      <c r="G4" s="54"/>
    </row>
    <row r="5" spans="2:7" ht="15.75">
      <c r="B5" s="92"/>
      <c r="C5" s="92"/>
      <c r="D5" s="92"/>
      <c r="E5" s="92"/>
      <c r="F5" s="69"/>
      <c r="G5" s="54"/>
    </row>
    <row r="6" spans="2:7" ht="16.5" thickBot="1">
      <c r="B6" s="54"/>
      <c r="C6" s="54"/>
      <c r="D6" s="54"/>
      <c r="E6" s="54"/>
      <c r="F6" s="54"/>
      <c r="G6" s="54"/>
    </row>
    <row r="7" spans="1:7" ht="15.75">
      <c r="A7" s="134"/>
      <c r="B7" s="62" t="s">
        <v>65</v>
      </c>
      <c r="C7" s="239" t="s">
        <v>66</v>
      </c>
      <c r="D7" s="240"/>
      <c r="E7" s="239" t="s">
        <v>67</v>
      </c>
      <c r="F7" s="240"/>
      <c r="G7" s="54"/>
    </row>
    <row r="8" spans="1:7" ht="16.5" thickBot="1">
      <c r="A8" s="135" t="s">
        <v>133</v>
      </c>
      <c r="B8" s="95" t="s">
        <v>68</v>
      </c>
      <c r="C8" s="241" t="s">
        <v>69</v>
      </c>
      <c r="D8" s="242"/>
      <c r="E8" s="241" t="s">
        <v>70</v>
      </c>
      <c r="F8" s="242"/>
      <c r="G8" s="54"/>
    </row>
    <row r="9" spans="1:7" ht="15.75">
      <c r="A9" s="135"/>
      <c r="B9" s="95" t="s">
        <v>71</v>
      </c>
      <c r="C9" s="62" t="s">
        <v>72</v>
      </c>
      <c r="D9" s="62" t="s">
        <v>73</v>
      </c>
      <c r="E9" s="62" t="s">
        <v>72</v>
      </c>
      <c r="F9" s="62" t="s">
        <v>73</v>
      </c>
      <c r="G9" s="54"/>
    </row>
    <row r="10" spans="1:7" ht="15.75">
      <c r="A10" s="135"/>
      <c r="B10" s="95" t="s">
        <v>74</v>
      </c>
      <c r="C10" s="95"/>
      <c r="D10" s="95" t="s">
        <v>75</v>
      </c>
      <c r="E10" s="95"/>
      <c r="F10" s="95" t="s">
        <v>75</v>
      </c>
      <c r="G10" s="54"/>
    </row>
    <row r="11" spans="1:7" ht="16.5" thickBot="1">
      <c r="A11" s="136"/>
      <c r="B11" s="96"/>
      <c r="C11" s="96"/>
      <c r="D11" s="96" t="s">
        <v>76</v>
      </c>
      <c r="E11" s="96"/>
      <c r="F11" s="96" t="s">
        <v>76</v>
      </c>
      <c r="G11" s="54"/>
    </row>
    <row r="12" spans="1:7" ht="15.75">
      <c r="A12" s="102"/>
      <c r="B12" s="235" t="s">
        <v>134</v>
      </c>
      <c r="C12" s="236"/>
      <c r="D12" s="236"/>
      <c r="E12" s="236"/>
      <c r="F12" s="237"/>
      <c r="G12" s="54"/>
    </row>
    <row r="13" spans="1:7" ht="15.75">
      <c r="A13" s="87"/>
      <c r="B13" s="67" t="s">
        <v>140</v>
      </c>
      <c r="C13" s="60"/>
      <c r="D13" s="60"/>
      <c r="E13" s="61"/>
      <c r="F13" s="61"/>
      <c r="G13" s="54"/>
    </row>
    <row r="14" spans="1:7" ht="15.75">
      <c r="A14" s="87"/>
      <c r="B14" s="67" t="s">
        <v>141</v>
      </c>
      <c r="C14" s="60">
        <v>28</v>
      </c>
      <c r="D14" s="60">
        <v>7</v>
      </c>
      <c r="E14" s="61">
        <v>11716.6</v>
      </c>
      <c r="F14" s="61">
        <v>3898.2</v>
      </c>
      <c r="G14" s="54"/>
    </row>
    <row r="15" spans="1:7" ht="15.75">
      <c r="A15" s="87" t="s">
        <v>38</v>
      </c>
      <c r="B15" s="67" t="s">
        <v>142</v>
      </c>
      <c r="C15" s="60"/>
      <c r="D15" s="60"/>
      <c r="E15" s="61"/>
      <c r="F15" s="60"/>
      <c r="G15" s="54"/>
    </row>
    <row r="16" spans="1:7" ht="15.75">
      <c r="A16" s="87"/>
      <c r="B16" s="67" t="s">
        <v>143</v>
      </c>
      <c r="C16" s="60">
        <v>2</v>
      </c>
      <c r="D16" s="60">
        <v>2</v>
      </c>
      <c r="E16" s="61">
        <v>1119.3</v>
      </c>
      <c r="F16" s="61">
        <v>1092</v>
      </c>
      <c r="G16" s="54"/>
    </row>
    <row r="17" spans="1:7" ht="15.75">
      <c r="A17" s="87" t="s">
        <v>40</v>
      </c>
      <c r="B17" s="67" t="s">
        <v>135</v>
      </c>
      <c r="C17" s="60"/>
      <c r="D17" s="60"/>
      <c r="E17" s="61"/>
      <c r="F17" s="60"/>
      <c r="G17" s="54"/>
    </row>
    <row r="18" spans="1:7" ht="15.75">
      <c r="A18" s="87"/>
      <c r="B18" s="67" t="s">
        <v>136</v>
      </c>
      <c r="C18" s="60">
        <v>4</v>
      </c>
      <c r="D18" s="60">
        <v>2</v>
      </c>
      <c r="E18" s="61">
        <v>397.8</v>
      </c>
      <c r="F18" s="60">
        <v>230.8</v>
      </c>
      <c r="G18" s="54"/>
    </row>
    <row r="19" spans="1:7" ht="15.75">
      <c r="A19" s="87"/>
      <c r="B19" s="67" t="s">
        <v>144</v>
      </c>
      <c r="C19" s="60">
        <f>SUM(C14:C18)</f>
        <v>34</v>
      </c>
      <c r="D19" s="60">
        <f>SUM(D14:D18)</f>
        <v>11</v>
      </c>
      <c r="E19" s="61">
        <f>SUM(E14:E18)</f>
        <v>13233.699999999999</v>
      </c>
      <c r="F19" s="61">
        <f>SUM(F14:F18)</f>
        <v>5221</v>
      </c>
      <c r="G19" s="54"/>
    </row>
    <row r="20" spans="1:7" ht="15.75">
      <c r="A20" s="87"/>
      <c r="B20" s="68"/>
      <c r="C20" s="68"/>
      <c r="D20" s="68"/>
      <c r="E20" s="68"/>
      <c r="F20" s="67"/>
      <c r="G20" s="54"/>
    </row>
    <row r="21" spans="1:7" ht="15.75">
      <c r="A21" s="87"/>
      <c r="B21" s="235" t="s">
        <v>137</v>
      </c>
      <c r="C21" s="235"/>
      <c r="D21" s="235"/>
      <c r="E21" s="235"/>
      <c r="F21" s="238"/>
      <c r="G21" s="54"/>
    </row>
    <row r="22" spans="1:7" ht="15.75">
      <c r="A22" s="87" t="s">
        <v>36</v>
      </c>
      <c r="B22" s="67" t="s">
        <v>188</v>
      </c>
      <c r="C22" s="60">
        <v>14</v>
      </c>
      <c r="D22" s="214"/>
      <c r="E22" s="61">
        <v>4367.9</v>
      </c>
      <c r="F22" s="60"/>
      <c r="G22" s="54"/>
    </row>
    <row r="23" spans="1:7" ht="15.75">
      <c r="A23" s="87" t="s">
        <v>38</v>
      </c>
      <c r="B23" s="67" t="s">
        <v>189</v>
      </c>
      <c r="C23" s="60"/>
      <c r="D23" s="60"/>
      <c r="E23" s="60"/>
      <c r="F23" s="60"/>
      <c r="G23" s="54"/>
    </row>
    <row r="24" spans="1:7" ht="15.75">
      <c r="A24" s="87"/>
      <c r="B24" s="67" t="s">
        <v>138</v>
      </c>
      <c r="C24" s="60">
        <v>4</v>
      </c>
      <c r="D24" s="60"/>
      <c r="E24" s="61">
        <v>1872.6</v>
      </c>
      <c r="F24" s="60"/>
      <c r="G24" s="54"/>
    </row>
    <row r="25" spans="1:7" ht="15.75">
      <c r="A25" s="87" t="s">
        <v>40</v>
      </c>
      <c r="B25" s="67" t="s">
        <v>190</v>
      </c>
      <c r="C25" s="60">
        <v>25</v>
      </c>
      <c r="D25" s="60"/>
      <c r="E25" s="61">
        <v>4999.8</v>
      </c>
      <c r="F25" s="60"/>
      <c r="G25" s="54"/>
    </row>
    <row r="26" spans="1:7" ht="15.75">
      <c r="A26" s="87" t="s">
        <v>42</v>
      </c>
      <c r="B26" s="67" t="s">
        <v>191</v>
      </c>
      <c r="C26" s="60">
        <v>12</v>
      </c>
      <c r="D26" s="60"/>
      <c r="E26" s="61">
        <v>5509.9</v>
      </c>
      <c r="F26" s="60"/>
      <c r="G26" s="54"/>
    </row>
    <row r="27" spans="1:7" ht="15.75">
      <c r="A27" s="88"/>
      <c r="B27" s="60" t="s">
        <v>139</v>
      </c>
      <c r="C27" s="215">
        <f>SUM(C21:C26)</f>
        <v>55</v>
      </c>
      <c r="D27" s="215">
        <f>SUM(D21:D26)</f>
        <v>0</v>
      </c>
      <c r="E27" s="61">
        <f>SUM(E22:E26)</f>
        <v>16750.199999999997</v>
      </c>
      <c r="F27" s="215"/>
      <c r="G27" s="54"/>
    </row>
    <row r="28" spans="1:6" ht="15.75">
      <c r="A28" s="88"/>
      <c r="B28" s="204" t="s">
        <v>72</v>
      </c>
      <c r="C28" s="215">
        <f>C27+C19</f>
        <v>89</v>
      </c>
      <c r="D28" s="215">
        <f>D27+D19</f>
        <v>11</v>
      </c>
      <c r="E28" s="61">
        <f>E19+E27</f>
        <v>29983.899999999994</v>
      </c>
      <c r="F28" s="61">
        <f>F19+F27</f>
        <v>5221</v>
      </c>
    </row>
    <row r="29" ht="12.75">
      <c r="E29" s="139"/>
    </row>
  </sheetData>
  <sheetProtection/>
  <mergeCells count="10">
    <mergeCell ref="B12:F12"/>
    <mergeCell ref="B21:F21"/>
    <mergeCell ref="A1:F1"/>
    <mergeCell ref="A2:F2"/>
    <mergeCell ref="A3:F3"/>
    <mergeCell ref="A4:F4"/>
    <mergeCell ref="C7:D7"/>
    <mergeCell ref="E7:F7"/>
    <mergeCell ref="C8:D8"/>
    <mergeCell ref="E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5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7.25390625" style="70" customWidth="1"/>
    <col min="2" max="2" width="40.25390625" style="0" customWidth="1"/>
    <col min="3" max="3" width="15.125" style="0" customWidth="1"/>
    <col min="4" max="4" width="14.00390625" style="0" customWidth="1"/>
    <col min="5" max="5" width="14.375" style="0" customWidth="1"/>
    <col min="6" max="7" width="10.75390625" style="0" customWidth="1"/>
    <col min="8" max="8" width="16.125" style="0" customWidth="1"/>
  </cols>
  <sheetData>
    <row r="1" spans="1:5" ht="18">
      <c r="A1" s="244" t="s">
        <v>164</v>
      </c>
      <c r="B1" s="244"/>
      <c r="C1" s="244"/>
      <c r="D1" s="244"/>
      <c r="E1" s="244"/>
    </row>
    <row r="2" spans="1:5" ht="37.5" customHeight="1">
      <c r="A2" s="244" t="s">
        <v>319</v>
      </c>
      <c r="B2" s="244"/>
      <c r="C2" s="244"/>
      <c r="D2" s="244"/>
      <c r="E2" s="244"/>
    </row>
    <row r="4" ht="12.75">
      <c r="H4" s="101"/>
    </row>
    <row r="5" spans="5:8" ht="12.75">
      <c r="E5" s="71" t="s">
        <v>109</v>
      </c>
      <c r="H5" s="101"/>
    </row>
    <row r="6" spans="1:8" s="75" customFormat="1" ht="63" customHeight="1">
      <c r="A6" s="72" t="s">
        <v>110</v>
      </c>
      <c r="B6" s="73"/>
      <c r="C6" s="74" t="s">
        <v>297</v>
      </c>
      <c r="D6" s="74" t="s">
        <v>298</v>
      </c>
      <c r="E6" s="74" t="s">
        <v>320</v>
      </c>
      <c r="F6" s="74" t="s">
        <v>265</v>
      </c>
      <c r="G6" s="74" t="s">
        <v>266</v>
      </c>
      <c r="H6" s="206"/>
    </row>
    <row r="7" spans="1:8" s="78" customFormat="1" ht="18">
      <c r="A7" s="76"/>
      <c r="B7" s="76" t="s">
        <v>111</v>
      </c>
      <c r="C7" s="77">
        <f>C8+C9+C14</f>
        <v>61192</v>
      </c>
      <c r="D7" s="77">
        <f>D8+D9+D14</f>
        <v>337964.1</v>
      </c>
      <c r="E7" s="77">
        <f>E8+E9+E14</f>
        <v>299239</v>
      </c>
      <c r="F7" s="81">
        <f>E7/C7*100</f>
        <v>489.0165381095568</v>
      </c>
      <c r="G7" s="81">
        <f aca="true" t="shared" si="0" ref="G7:G13">E7/D7*100</f>
        <v>88.54165279685033</v>
      </c>
      <c r="H7" s="207"/>
    </row>
    <row r="8" spans="1:8" s="82" customFormat="1" ht="32.25" customHeight="1">
      <c r="A8" s="79" t="s">
        <v>36</v>
      </c>
      <c r="B8" s="80" t="s">
        <v>112</v>
      </c>
      <c r="C8" s="81">
        <v>26314.1</v>
      </c>
      <c r="D8" s="202">
        <v>28314.1</v>
      </c>
      <c r="E8" s="81">
        <v>29616.9</v>
      </c>
      <c r="F8" s="81">
        <f aca="true" t="shared" si="1" ref="F8:F27">E8/C8*100</f>
        <v>112.55144580282055</v>
      </c>
      <c r="G8" s="81">
        <f t="shared" si="0"/>
        <v>104.60124107776691</v>
      </c>
      <c r="H8" s="208"/>
    </row>
    <row r="9" spans="1:7" s="82" customFormat="1" ht="31.5">
      <c r="A9" s="79" t="s">
        <v>38</v>
      </c>
      <c r="B9" s="80" t="s">
        <v>113</v>
      </c>
      <c r="C9" s="81">
        <f>SUM(C10:C13)</f>
        <v>34877.9</v>
      </c>
      <c r="D9" s="81">
        <f>SUM(D10:D13)</f>
        <v>309650</v>
      </c>
      <c r="E9" s="81">
        <f>SUM(E10:E13)</f>
        <v>269622.1</v>
      </c>
      <c r="F9" s="81">
        <f t="shared" si="1"/>
        <v>773.0456822228401</v>
      </c>
      <c r="G9" s="81">
        <f t="shared" si="0"/>
        <v>87.07317939609236</v>
      </c>
    </row>
    <row r="10" spans="1:7" s="85" customFormat="1" ht="29.25" customHeight="1">
      <c r="A10" s="83" t="s">
        <v>114</v>
      </c>
      <c r="B10" s="86" t="s">
        <v>232</v>
      </c>
      <c r="C10" s="84">
        <v>9549.2</v>
      </c>
      <c r="D10" s="203">
        <v>21901.7</v>
      </c>
      <c r="E10" s="84">
        <v>21901.8</v>
      </c>
      <c r="F10" s="84">
        <f t="shared" si="1"/>
        <v>229.35743308339963</v>
      </c>
      <c r="G10" s="84">
        <f t="shared" si="0"/>
        <v>100.00045658556185</v>
      </c>
    </row>
    <row r="11" spans="1:7" s="85" customFormat="1" ht="30" customHeight="1">
      <c r="A11" s="83" t="s">
        <v>115</v>
      </c>
      <c r="B11" s="86" t="s">
        <v>233</v>
      </c>
      <c r="C11" s="84">
        <v>0</v>
      </c>
      <c r="D11" s="203">
        <v>238560.2</v>
      </c>
      <c r="E11" s="84">
        <v>198601.6</v>
      </c>
      <c r="F11" s="84">
        <v>0</v>
      </c>
      <c r="G11" s="84">
        <f t="shared" si="0"/>
        <v>83.25009787885826</v>
      </c>
    </row>
    <row r="12" spans="1:7" s="85" customFormat="1" ht="30" customHeight="1">
      <c r="A12" s="83" t="s">
        <v>116</v>
      </c>
      <c r="B12" s="86" t="s">
        <v>234</v>
      </c>
      <c r="C12" s="84">
        <v>818.8</v>
      </c>
      <c r="D12" s="203">
        <v>866.3</v>
      </c>
      <c r="E12" s="84">
        <v>866.3</v>
      </c>
      <c r="F12" s="84">
        <f t="shared" si="1"/>
        <v>105.80117244748412</v>
      </c>
      <c r="G12" s="84">
        <f t="shared" si="0"/>
        <v>100</v>
      </c>
    </row>
    <row r="13" spans="1:7" s="85" customFormat="1" ht="33" customHeight="1">
      <c r="A13" s="83" t="s">
        <v>117</v>
      </c>
      <c r="B13" s="86" t="s">
        <v>118</v>
      </c>
      <c r="C13" s="84">
        <v>24509.9</v>
      </c>
      <c r="D13" s="203">
        <v>48321.8</v>
      </c>
      <c r="E13" s="84">
        <v>48252.4</v>
      </c>
      <c r="F13" s="84">
        <f t="shared" si="1"/>
        <v>196.86902027344053</v>
      </c>
      <c r="G13" s="84">
        <f t="shared" si="0"/>
        <v>99.856379522286</v>
      </c>
    </row>
    <row r="14" spans="1:7" s="82" customFormat="1" ht="31.5">
      <c r="A14" s="79" t="s">
        <v>40</v>
      </c>
      <c r="B14" s="80" t="s">
        <v>299</v>
      </c>
      <c r="C14" s="81"/>
      <c r="D14" s="202">
        <v>0</v>
      </c>
      <c r="E14" s="81">
        <v>0</v>
      </c>
      <c r="F14" s="84"/>
      <c r="G14" s="84"/>
    </row>
    <row r="15" spans="1:7" s="78" customFormat="1" ht="18">
      <c r="A15" s="76"/>
      <c r="B15" s="76" t="s">
        <v>119</v>
      </c>
      <c r="C15" s="77">
        <f>SUM(C16:C27)</f>
        <v>61192</v>
      </c>
      <c r="D15" s="77">
        <f>SUM(D16:D27)</f>
        <v>358723.3</v>
      </c>
      <c r="E15" s="77">
        <f>SUM(E16:E27)</f>
        <v>315661.5</v>
      </c>
      <c r="F15" s="81">
        <f>E15/C15*100</f>
        <v>515.8541966270101</v>
      </c>
      <c r="G15" s="81">
        <f>E15/D15*100</f>
        <v>87.99581738905725</v>
      </c>
    </row>
    <row r="16" spans="1:7" ht="15">
      <c r="A16" s="87">
        <v>1</v>
      </c>
      <c r="B16" s="86" t="s">
        <v>120</v>
      </c>
      <c r="C16" s="86">
        <v>26862.7</v>
      </c>
      <c r="D16" s="86">
        <v>33413.8</v>
      </c>
      <c r="E16" s="86">
        <f>'пр 5'!D12</f>
        <v>32209.9</v>
      </c>
      <c r="F16" s="84">
        <f t="shared" si="1"/>
        <v>119.90566845477187</v>
      </c>
      <c r="G16" s="84">
        <f aca="true" t="shared" si="2" ref="G16:G27">E16/D16*100</f>
        <v>96.39699764767849</v>
      </c>
    </row>
    <row r="17" spans="1:7" ht="15">
      <c r="A17" s="87" t="s">
        <v>38</v>
      </c>
      <c r="B17" s="86" t="s">
        <v>32</v>
      </c>
      <c r="C17" s="86">
        <v>816.8</v>
      </c>
      <c r="D17" s="86">
        <v>864.3</v>
      </c>
      <c r="E17" s="86">
        <f>'пр 5'!D19</f>
        <v>864.3</v>
      </c>
      <c r="F17" s="84">
        <f t="shared" si="1"/>
        <v>105.81537708129285</v>
      </c>
      <c r="G17" s="84">
        <f t="shared" si="2"/>
        <v>100</v>
      </c>
    </row>
    <row r="18" spans="1:7" ht="33" customHeight="1">
      <c r="A18" s="87">
        <v>3</v>
      </c>
      <c r="B18" s="86" t="s">
        <v>121</v>
      </c>
      <c r="C18" s="86">
        <v>160</v>
      </c>
      <c r="D18" s="86">
        <v>1315.5</v>
      </c>
      <c r="E18" s="86">
        <f>'пр 5'!D21</f>
        <v>1303.3</v>
      </c>
      <c r="F18" s="84">
        <f t="shared" si="1"/>
        <v>814.5624999999999</v>
      </c>
      <c r="G18" s="84">
        <f t="shared" si="2"/>
        <v>99.07259597111364</v>
      </c>
    </row>
    <row r="19" spans="1:7" ht="15">
      <c r="A19" s="87">
        <v>4</v>
      </c>
      <c r="B19" s="86" t="s">
        <v>122</v>
      </c>
      <c r="C19" s="86">
        <v>4818.8</v>
      </c>
      <c r="D19" s="86">
        <v>25216.3</v>
      </c>
      <c r="E19" s="86">
        <f>'пр 5'!D23</f>
        <v>25042.2</v>
      </c>
      <c r="F19" s="84">
        <f t="shared" si="1"/>
        <v>519.6770980327052</v>
      </c>
      <c r="G19" s="84">
        <f t="shared" si="2"/>
        <v>99.3095735694769</v>
      </c>
    </row>
    <row r="20" spans="1:7" ht="15">
      <c r="A20" s="87">
        <v>5</v>
      </c>
      <c r="B20" s="86" t="s">
        <v>26</v>
      </c>
      <c r="C20" s="86">
        <v>7029.5</v>
      </c>
      <c r="D20" s="86">
        <v>269301.6</v>
      </c>
      <c r="E20" s="86">
        <f>'пр 5'!D26</f>
        <v>228680.7</v>
      </c>
      <c r="F20" s="84">
        <f t="shared" si="1"/>
        <v>3253.157408066008</v>
      </c>
      <c r="G20" s="84">
        <f t="shared" si="2"/>
        <v>84.91620547371424</v>
      </c>
    </row>
    <row r="21" spans="1:7" ht="15">
      <c r="A21" s="87">
        <v>6</v>
      </c>
      <c r="B21" s="86" t="s">
        <v>123</v>
      </c>
      <c r="C21" s="86"/>
      <c r="D21" s="86">
        <v>484.2</v>
      </c>
      <c r="E21" s="86">
        <f>'пр 5'!D30</f>
        <v>484.2</v>
      </c>
      <c r="F21" s="84">
        <v>0</v>
      </c>
      <c r="G21" s="84">
        <f t="shared" si="2"/>
        <v>100</v>
      </c>
    </row>
    <row r="22" spans="1:7" ht="15">
      <c r="A22" s="87">
        <v>7</v>
      </c>
      <c r="B22" s="86" t="s">
        <v>124</v>
      </c>
      <c r="C22" s="86"/>
      <c r="D22" s="86"/>
      <c r="E22" s="86"/>
      <c r="F22" s="84"/>
      <c r="G22" s="84"/>
    </row>
    <row r="23" spans="1:7" ht="15">
      <c r="A23" s="87">
        <v>8</v>
      </c>
      <c r="B23" s="86" t="s">
        <v>176</v>
      </c>
      <c r="C23" s="86">
        <v>14662.6</v>
      </c>
      <c r="D23" s="86">
        <v>16394.8</v>
      </c>
      <c r="E23" s="86">
        <f>'пр 5'!D32</f>
        <v>16017.6</v>
      </c>
      <c r="F23" s="84">
        <f t="shared" si="1"/>
        <v>109.24119869600206</v>
      </c>
      <c r="G23" s="84">
        <f t="shared" si="2"/>
        <v>97.69927050040256</v>
      </c>
    </row>
    <row r="24" spans="1:7" ht="15">
      <c r="A24" s="87">
        <v>9</v>
      </c>
      <c r="B24" s="86" t="s">
        <v>125</v>
      </c>
      <c r="C24" s="86"/>
      <c r="D24" s="86"/>
      <c r="E24" s="86"/>
      <c r="F24" s="84"/>
      <c r="G24" s="84"/>
    </row>
    <row r="25" spans="1:7" ht="15">
      <c r="A25" s="87">
        <v>10</v>
      </c>
      <c r="B25" s="86" t="s">
        <v>126</v>
      </c>
      <c r="C25" s="86">
        <v>130</v>
      </c>
      <c r="D25" s="86">
        <v>130</v>
      </c>
      <c r="E25" s="86">
        <f>'пр 5'!D34</f>
        <v>130</v>
      </c>
      <c r="F25" s="84">
        <f t="shared" si="1"/>
        <v>100</v>
      </c>
      <c r="G25" s="84">
        <f t="shared" si="2"/>
        <v>100</v>
      </c>
    </row>
    <row r="26" spans="1:7" ht="15">
      <c r="A26" s="87">
        <v>11</v>
      </c>
      <c r="B26" s="86" t="s">
        <v>177</v>
      </c>
      <c r="C26" s="86">
        <v>6611.6</v>
      </c>
      <c r="D26" s="86">
        <v>11202.8</v>
      </c>
      <c r="E26" s="86">
        <f>'пр 5'!D36</f>
        <v>10529.3</v>
      </c>
      <c r="F26" s="84">
        <f t="shared" si="1"/>
        <v>159.25494585274365</v>
      </c>
      <c r="G26" s="84">
        <f t="shared" si="2"/>
        <v>93.98811011532831</v>
      </c>
    </row>
    <row r="27" spans="1:7" ht="16.5" customHeight="1">
      <c r="A27" s="70">
        <v>12</v>
      </c>
      <c r="B27" s="86" t="s">
        <v>204</v>
      </c>
      <c r="C27" s="86">
        <v>100</v>
      </c>
      <c r="D27" s="86">
        <v>400</v>
      </c>
      <c r="E27" s="86">
        <f>'пр 5'!D38</f>
        <v>400</v>
      </c>
      <c r="F27" s="84">
        <f t="shared" si="1"/>
        <v>400</v>
      </c>
      <c r="G27" s="84">
        <f t="shared" si="2"/>
        <v>100</v>
      </c>
    </row>
    <row r="28" spans="1:7" ht="31.5">
      <c r="A28" s="87"/>
      <c r="B28" s="80" t="s">
        <v>205</v>
      </c>
      <c r="C28" s="77">
        <f>SUM(C7-C15)</f>
        <v>0</v>
      </c>
      <c r="D28" s="77">
        <f>SUM(D7-D15)</f>
        <v>-20759.20000000001</v>
      </c>
      <c r="E28" s="77">
        <f>SUM(E7-E15)</f>
        <v>-16422.5</v>
      </c>
      <c r="F28" s="84"/>
      <c r="G28" s="84"/>
    </row>
    <row r="29" spans="1:7" ht="31.5">
      <c r="A29" s="87"/>
      <c r="B29" s="80" t="s">
        <v>127</v>
      </c>
      <c r="C29" s="77">
        <f>SUM(C30)</f>
        <v>0</v>
      </c>
      <c r="D29" s="77">
        <f>SUM(D30)</f>
        <v>20759.20000000001</v>
      </c>
      <c r="E29" s="77">
        <f>SUM(E30)</f>
        <v>16422.5</v>
      </c>
      <c r="F29" s="201"/>
      <c r="G29" s="201"/>
    </row>
    <row r="30" spans="1:7" ht="47.25">
      <c r="A30" s="87"/>
      <c r="B30" s="80" t="s">
        <v>128</v>
      </c>
      <c r="C30" s="77">
        <f>-C28</f>
        <v>0</v>
      </c>
      <c r="D30" s="77">
        <f>-D28</f>
        <v>20759.20000000001</v>
      </c>
      <c r="E30" s="222">
        <f>-E28</f>
        <v>16422.5</v>
      </c>
      <c r="F30" s="201"/>
      <c r="G30" s="201"/>
    </row>
    <row r="31" spans="1:5" ht="15">
      <c r="A31" s="99"/>
      <c r="B31" s="100"/>
      <c r="E31" s="101"/>
    </row>
    <row r="32" spans="3:5" ht="12.75">
      <c r="C32" s="200"/>
      <c r="D32" s="101"/>
      <c r="E32" s="101"/>
    </row>
    <row r="33" spans="1:3" ht="12.75">
      <c r="A33" s="200"/>
      <c r="B33" s="200"/>
      <c r="C33" s="200"/>
    </row>
    <row r="34" spans="1:5" ht="12.75">
      <c r="A34" s="200"/>
      <c r="B34" s="200"/>
      <c r="D34" s="200"/>
      <c r="E34" s="200"/>
    </row>
    <row r="35" spans="4:5" ht="12.75">
      <c r="D35" s="200"/>
      <c r="E35" s="200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1" width="44.125" style="49" customWidth="1"/>
    <col min="2" max="2" width="13.125" style="49" customWidth="1"/>
    <col min="3" max="3" width="11.125" style="50" customWidth="1"/>
    <col min="4" max="4" width="14.375" style="49" customWidth="1"/>
    <col min="5" max="5" width="13.00390625" style="49" customWidth="1"/>
    <col min="6" max="6" width="12.375" style="49" customWidth="1"/>
    <col min="7" max="7" width="12.625" style="49" customWidth="1"/>
    <col min="8" max="16384" width="9.125" style="49" customWidth="1"/>
  </cols>
  <sheetData>
    <row r="1" spans="1:7" ht="15.75">
      <c r="A1" s="54"/>
      <c r="B1" s="54"/>
      <c r="C1" s="53" t="s">
        <v>77</v>
      </c>
      <c r="D1" s="54"/>
      <c r="E1" s="54"/>
      <c r="F1" s="54"/>
      <c r="G1" s="54"/>
    </row>
    <row r="2" spans="1:7" ht="15.75">
      <c r="A2" s="54"/>
      <c r="B2" s="54" t="s">
        <v>323</v>
      </c>
      <c r="C2" s="53"/>
      <c r="D2" s="54"/>
      <c r="E2" s="54"/>
      <c r="F2" s="54"/>
      <c r="G2" s="54"/>
    </row>
    <row r="3" spans="1:7" ht="15.75">
      <c r="A3" s="54"/>
      <c r="B3" s="54"/>
      <c r="C3" s="53"/>
      <c r="D3" s="54"/>
      <c r="E3" s="54"/>
      <c r="F3" s="54"/>
      <c r="G3" s="54"/>
    </row>
    <row r="4" spans="1:7" ht="16.5" thickBot="1">
      <c r="A4" s="54"/>
      <c r="B4" s="54"/>
      <c r="C4" s="52"/>
      <c r="D4" s="54"/>
      <c r="E4" s="54"/>
      <c r="F4" s="54" t="s">
        <v>78</v>
      </c>
      <c r="G4" s="54"/>
    </row>
    <row r="5" spans="1:7" ht="15.75">
      <c r="A5" s="107"/>
      <c r="B5" s="62" t="s">
        <v>158</v>
      </c>
      <c r="C5" s="123" t="s">
        <v>79</v>
      </c>
      <c r="D5" s="62" t="s">
        <v>80</v>
      </c>
      <c r="E5" s="111" t="s">
        <v>81</v>
      </c>
      <c r="F5" s="94" t="s">
        <v>81</v>
      </c>
      <c r="G5" s="63" t="s">
        <v>30</v>
      </c>
    </row>
    <row r="6" spans="1:7" ht="15.75">
      <c r="A6" s="108" t="s">
        <v>82</v>
      </c>
      <c r="B6" s="95" t="s">
        <v>83</v>
      </c>
      <c r="C6" s="124" t="s">
        <v>83</v>
      </c>
      <c r="D6" s="95" t="s">
        <v>84</v>
      </c>
      <c r="E6" s="112" t="s">
        <v>85</v>
      </c>
      <c r="F6" s="93" t="s">
        <v>85</v>
      </c>
      <c r="G6" s="98" t="s">
        <v>86</v>
      </c>
    </row>
    <row r="7" spans="1:7" ht="15.75">
      <c r="A7" s="108"/>
      <c r="B7" s="95" t="s">
        <v>305</v>
      </c>
      <c r="C7" s="95" t="s">
        <v>305</v>
      </c>
      <c r="D7" s="95"/>
      <c r="E7" s="112" t="s">
        <v>159</v>
      </c>
      <c r="F7" s="93" t="s">
        <v>160</v>
      </c>
      <c r="G7" s="59"/>
    </row>
    <row r="8" spans="1:7" ht="16.5" thickBot="1">
      <c r="A8" s="106"/>
      <c r="B8" s="96"/>
      <c r="C8" s="122"/>
      <c r="D8" s="96" t="s">
        <v>324</v>
      </c>
      <c r="E8" s="110" t="s">
        <v>87</v>
      </c>
      <c r="F8" s="97" t="s">
        <v>87</v>
      </c>
      <c r="G8" s="64"/>
    </row>
    <row r="9" spans="1:7" ht="15.75">
      <c r="A9" s="113" t="s">
        <v>88</v>
      </c>
      <c r="B9" s="58"/>
      <c r="C9" s="65"/>
      <c r="D9" s="58"/>
      <c r="E9" s="58"/>
      <c r="F9" s="58"/>
      <c r="G9" s="114"/>
    </row>
    <row r="10" spans="1:7" ht="15.75">
      <c r="A10" s="115" t="s">
        <v>89</v>
      </c>
      <c r="B10" s="61">
        <v>26862.7</v>
      </c>
      <c r="C10" s="61">
        <v>33413.8</v>
      </c>
      <c r="D10" s="61">
        <v>32209.9</v>
      </c>
      <c r="E10" s="61">
        <f>IF(B10=0,0,D10/B10*100)</f>
        <v>119.90566845477187</v>
      </c>
      <c r="F10" s="61">
        <f>IF(C10=0,0,D10/C10*100)</f>
        <v>96.39699764767849</v>
      </c>
      <c r="G10" s="116">
        <f>ROUND(D10/D48*100,1)</f>
        <v>10.2</v>
      </c>
    </row>
    <row r="11" spans="1:7" ht="15.75">
      <c r="A11" s="115" t="s">
        <v>129</v>
      </c>
      <c r="B11" s="61">
        <v>23618.8</v>
      </c>
      <c r="C11" s="61">
        <v>25918.7</v>
      </c>
      <c r="D11" s="61">
        <v>25221</v>
      </c>
      <c r="E11" s="61">
        <f>IF(B11=0,0,D11/B11*100)</f>
        <v>106.78357918268497</v>
      </c>
      <c r="F11" s="61">
        <f>IF(C11=0,0,D11/C11*100)</f>
        <v>97.30812116348427</v>
      </c>
      <c r="G11" s="116">
        <f>ROUND(D11/D49*100,1)</f>
        <v>61.1</v>
      </c>
    </row>
    <row r="12" spans="1:7" ht="15.75">
      <c r="A12" s="115" t="s">
        <v>90</v>
      </c>
      <c r="B12" s="60">
        <v>837.8</v>
      </c>
      <c r="C12" s="60">
        <v>791.5</v>
      </c>
      <c r="D12" s="61">
        <v>741.7</v>
      </c>
      <c r="E12" s="61">
        <f>IF(B12=0,0,D12/B12*100)</f>
        <v>88.52948197660541</v>
      </c>
      <c r="F12" s="61">
        <f>IF(C12=0,0,D12/C12*100)</f>
        <v>93.70814908401769</v>
      </c>
      <c r="G12" s="116">
        <f>ROUND(D12/D50*100,1)</f>
        <v>7</v>
      </c>
    </row>
    <row r="13" spans="1:7" ht="15.75">
      <c r="A13" s="115"/>
      <c r="B13" s="60"/>
      <c r="C13" s="60"/>
      <c r="D13" s="60"/>
      <c r="E13" s="60"/>
      <c r="F13" s="61"/>
      <c r="G13" s="116"/>
    </row>
    <row r="14" spans="1:7" ht="15.75">
      <c r="A14" s="115" t="s">
        <v>91</v>
      </c>
      <c r="B14" s="61">
        <v>816.8</v>
      </c>
      <c r="C14" s="61">
        <v>864.3</v>
      </c>
      <c r="D14" s="61">
        <v>864.3</v>
      </c>
      <c r="E14" s="61">
        <f>IF(B14=0,0,D14/B14*100)</f>
        <v>105.81537708129285</v>
      </c>
      <c r="F14" s="61">
        <f>IF(C14=0,0,D14/C14*100)</f>
        <v>100</v>
      </c>
      <c r="G14" s="116">
        <f>ROUND(D14/D48*100,1)</f>
        <v>0.3</v>
      </c>
    </row>
    <row r="15" spans="1:7" ht="15.75">
      <c r="A15" s="115" t="s">
        <v>129</v>
      </c>
      <c r="B15" s="60">
        <v>785.4</v>
      </c>
      <c r="C15" s="60">
        <v>736.7</v>
      </c>
      <c r="D15" s="61">
        <v>736.7</v>
      </c>
      <c r="E15" s="61">
        <f>IF(B15=0,0,D15/B15*100)</f>
        <v>93.79933791698498</v>
      </c>
      <c r="F15" s="61">
        <f>IF(C15=0,0,D15/C15*100)</f>
        <v>100</v>
      </c>
      <c r="G15" s="116">
        <f>ROUND(D15/D49*100,1)</f>
        <v>1.8</v>
      </c>
    </row>
    <row r="16" spans="1:7" ht="15.75">
      <c r="A16" s="115" t="s">
        <v>90</v>
      </c>
      <c r="B16" s="60">
        <v>28.4</v>
      </c>
      <c r="C16" s="60">
        <v>27.1</v>
      </c>
      <c r="D16" s="61">
        <v>27.1</v>
      </c>
      <c r="E16" s="61">
        <f>IF(B16=0,0,D16/B16*100)</f>
        <v>95.42253521126761</v>
      </c>
      <c r="F16" s="61">
        <f>IF(C16=0,0,D16/C16*100)</f>
        <v>100</v>
      </c>
      <c r="G16" s="116">
        <f>ROUND(D16/D50*100,1)</f>
        <v>0.3</v>
      </c>
    </row>
    <row r="17" spans="1:7" ht="15.75">
      <c r="A17" s="115"/>
      <c r="B17" s="60"/>
      <c r="C17" s="60"/>
      <c r="D17" s="60"/>
      <c r="E17" s="60"/>
      <c r="F17" s="61"/>
      <c r="G17" s="116"/>
    </row>
    <row r="18" spans="1:7" ht="15.75">
      <c r="A18" s="115" t="s">
        <v>152</v>
      </c>
      <c r="B18" s="60"/>
      <c r="C18" s="60"/>
      <c r="D18" s="60"/>
      <c r="E18" s="60"/>
      <c r="F18" s="61"/>
      <c r="G18" s="116"/>
    </row>
    <row r="19" spans="1:7" ht="15.75">
      <c r="A19" s="115" t="s">
        <v>154</v>
      </c>
      <c r="B19" s="60"/>
      <c r="C19" s="60"/>
      <c r="D19" s="60"/>
      <c r="E19" s="60"/>
      <c r="F19" s="61"/>
      <c r="G19" s="116"/>
    </row>
    <row r="20" spans="1:7" ht="15.75">
      <c r="A20" s="115" t="s">
        <v>153</v>
      </c>
      <c r="B20" s="61">
        <v>160</v>
      </c>
      <c r="C20" s="61">
        <v>1315.5</v>
      </c>
      <c r="D20" s="61">
        <v>1303.3</v>
      </c>
      <c r="E20" s="61">
        <f>IF(B20=0,0,D20/B20*100)</f>
        <v>814.5624999999999</v>
      </c>
      <c r="F20" s="61">
        <f>IF(C20=0,0,D20/C20*100)</f>
        <v>99.07259597111364</v>
      </c>
      <c r="G20" s="116">
        <f>ROUND(D20/D48*100,1)</f>
        <v>0.4</v>
      </c>
    </row>
    <row r="21" spans="1:7" ht="15.75">
      <c r="A21" s="115" t="s">
        <v>129</v>
      </c>
      <c r="B21" s="61"/>
      <c r="C21" s="61"/>
      <c r="D21" s="61"/>
      <c r="E21" s="61"/>
      <c r="F21" s="61"/>
      <c r="G21" s="116"/>
    </row>
    <row r="22" spans="1:7" ht="15.75">
      <c r="A22" s="115" t="s">
        <v>90</v>
      </c>
      <c r="B22" s="60"/>
      <c r="C22" s="60"/>
      <c r="D22" s="61"/>
      <c r="E22" s="60">
        <v>0</v>
      </c>
      <c r="F22" s="61">
        <f>IF(C22=0,0,D22/C22*100)</f>
        <v>0</v>
      </c>
      <c r="G22" s="116">
        <f>ROUND(D22/D50*100,1)</f>
        <v>0</v>
      </c>
    </row>
    <row r="23" spans="1:7" ht="15.75">
      <c r="A23" s="115"/>
      <c r="B23" s="60"/>
      <c r="C23" s="60"/>
      <c r="D23" s="60"/>
      <c r="E23" s="60"/>
      <c r="F23" s="61"/>
      <c r="G23" s="117"/>
    </row>
    <row r="24" spans="1:7" ht="15.75">
      <c r="A24" s="115" t="s">
        <v>92</v>
      </c>
      <c r="B24" s="61">
        <v>4818.8</v>
      </c>
      <c r="C24" s="60">
        <v>25216.3</v>
      </c>
      <c r="D24" s="61">
        <v>25042.2</v>
      </c>
      <c r="E24" s="61">
        <f>IF(B24=0,0,D24/B24*100)</f>
        <v>519.6770980327052</v>
      </c>
      <c r="F24" s="61">
        <f>IF(C24=0,0,D24/C24*100)</f>
        <v>99.3095735694769</v>
      </c>
      <c r="G24" s="116">
        <f>ROUND(D24/D48*100,1)</f>
        <v>7.9</v>
      </c>
    </row>
    <row r="25" spans="1:7" ht="15.75">
      <c r="A25" s="115" t="s">
        <v>240</v>
      </c>
      <c r="B25" s="60">
        <v>16</v>
      </c>
      <c r="C25" s="60">
        <v>16</v>
      </c>
      <c r="D25" s="60">
        <v>9.6</v>
      </c>
      <c r="E25" s="61">
        <f>IF(B25=0,0,D25/B25*100)</f>
        <v>60</v>
      </c>
      <c r="F25" s="61">
        <f>IF(C25=0,0,D25/C25*100)</f>
        <v>60</v>
      </c>
      <c r="G25" s="116">
        <f>ROUND(D25/D49*100,1)</f>
        <v>0</v>
      </c>
    </row>
    <row r="26" spans="1:7" ht="15.75">
      <c r="A26" s="115"/>
      <c r="B26" s="60"/>
      <c r="C26" s="60"/>
      <c r="D26" s="60"/>
      <c r="E26" s="60"/>
      <c r="F26" s="61"/>
      <c r="G26" s="117"/>
    </row>
    <row r="27" spans="1:7" ht="15.75">
      <c r="A27" s="115" t="s">
        <v>93</v>
      </c>
      <c r="B27" s="60"/>
      <c r="C27" s="60"/>
      <c r="D27" s="60"/>
      <c r="E27" s="60"/>
      <c r="F27" s="61"/>
      <c r="G27" s="117"/>
    </row>
    <row r="28" spans="1:7" ht="15.75">
      <c r="A28" s="115" t="s">
        <v>94</v>
      </c>
      <c r="B28" s="60">
        <v>7029.5</v>
      </c>
      <c r="C28" s="60">
        <v>269301.7</v>
      </c>
      <c r="D28" s="61">
        <v>228680.7</v>
      </c>
      <c r="E28" s="61">
        <f>IF(B28=0,0,D28/B28*100)</f>
        <v>3253.157408066008</v>
      </c>
      <c r="F28" s="61">
        <f>IF(C28=0,0,D28/C28*100)</f>
        <v>84.91617394171666</v>
      </c>
      <c r="G28" s="116">
        <f>ROUND(D28/D48*100,1)</f>
        <v>72.4</v>
      </c>
    </row>
    <row r="29" spans="1:7" ht="16.5" customHeight="1">
      <c r="A29" s="137" t="s">
        <v>235</v>
      </c>
      <c r="B29" s="60">
        <v>5499.5</v>
      </c>
      <c r="C29" s="60">
        <v>5239.5</v>
      </c>
      <c r="D29" s="61">
        <v>4971.7</v>
      </c>
      <c r="E29" s="61">
        <f>IF(B29=0,0,D29/B29*100)</f>
        <v>90.40276388762615</v>
      </c>
      <c r="F29" s="61">
        <f>IF(C29=0,0,D29/C29*100)</f>
        <v>94.88882526958679</v>
      </c>
      <c r="G29" s="116">
        <f>ROUND(D29/D50*100,1)</f>
        <v>47.1</v>
      </c>
    </row>
    <row r="30" spans="1:7" ht="15.75">
      <c r="A30" s="115" t="s">
        <v>241</v>
      </c>
      <c r="B30" s="60">
        <v>200</v>
      </c>
      <c r="C30" s="60">
        <v>722.3</v>
      </c>
      <c r="D30" s="60">
        <v>516.1</v>
      </c>
      <c r="E30" s="61">
        <f>IF(B30=0,0,D30/B30*100)</f>
        <v>258.05</v>
      </c>
      <c r="F30" s="61">
        <f>IF(C30=0,0,D30/C30*100)</f>
        <v>71.45230513636994</v>
      </c>
      <c r="G30" s="116">
        <f>ROUND(D30/D50*100,1)</f>
        <v>4.9</v>
      </c>
    </row>
    <row r="31" spans="1:7" ht="15.75">
      <c r="A31" s="115"/>
      <c r="B31" s="60"/>
      <c r="C31" s="60"/>
      <c r="D31" s="60"/>
      <c r="E31" s="61"/>
      <c r="F31" s="61"/>
      <c r="G31" s="116"/>
    </row>
    <row r="32" spans="1:7" ht="15.75">
      <c r="A32" s="115" t="s">
        <v>294</v>
      </c>
      <c r="B32" s="60">
        <v>0</v>
      </c>
      <c r="C32" s="60">
        <v>484.2</v>
      </c>
      <c r="D32" s="60">
        <v>484.2</v>
      </c>
      <c r="E32" s="61">
        <f>IF(B32=0,0,D32/B32*100)</f>
        <v>0</v>
      </c>
      <c r="F32" s="61">
        <f>IF(C32=0,0,D32/C32*100)</f>
        <v>100</v>
      </c>
      <c r="G32" s="116"/>
    </row>
    <row r="33" spans="1:7" ht="15.75">
      <c r="A33" s="115"/>
      <c r="B33" s="60"/>
      <c r="C33" s="60"/>
      <c r="D33" s="60"/>
      <c r="E33" s="60"/>
      <c r="F33" s="61"/>
      <c r="G33" s="117"/>
    </row>
    <row r="34" spans="1:7" ht="15.75">
      <c r="A34" s="115"/>
      <c r="B34" s="60"/>
      <c r="C34" s="60"/>
      <c r="D34" s="60"/>
      <c r="E34" s="60"/>
      <c r="F34" s="61"/>
      <c r="G34" s="117"/>
    </row>
    <row r="35" spans="1:7" ht="15.75">
      <c r="A35" s="115" t="s">
        <v>175</v>
      </c>
      <c r="B35" s="61">
        <v>14662.6</v>
      </c>
      <c r="C35" s="61">
        <v>16394.8</v>
      </c>
      <c r="D35" s="61">
        <v>16017.6</v>
      </c>
      <c r="E35" s="61">
        <f>IF(B35=0,0,D35/B35*100)</f>
        <v>109.24119869600206</v>
      </c>
      <c r="F35" s="61">
        <f>IF(C35=0,0,D35/C35*100)</f>
        <v>97.69927050040256</v>
      </c>
      <c r="G35" s="116">
        <f>ROUND(D35/D48*100,1)</f>
        <v>5.1</v>
      </c>
    </row>
    <row r="36" spans="1:7" ht="15.75">
      <c r="A36" s="115" t="s">
        <v>129</v>
      </c>
      <c r="B36" s="60">
        <v>9549.6</v>
      </c>
      <c r="C36" s="60">
        <v>9690.9</v>
      </c>
      <c r="D36" s="60">
        <v>9615.5</v>
      </c>
      <c r="E36" s="61">
        <f>IF(B36=0,0,D36/B36*100)</f>
        <v>100.69008125994804</v>
      </c>
      <c r="F36" s="61">
        <f>IF(C36=0,0,D36/C36*100)</f>
        <v>99.22195048963461</v>
      </c>
      <c r="G36" s="116">
        <f>ROUND(D36/D49*100,1)</f>
        <v>23.3</v>
      </c>
    </row>
    <row r="37" spans="1:7" ht="15.75">
      <c r="A37" s="115" t="s">
        <v>90</v>
      </c>
      <c r="B37" s="61">
        <v>4126.7</v>
      </c>
      <c r="C37" s="61">
        <v>3375.4</v>
      </c>
      <c r="D37" s="61">
        <v>3180.9</v>
      </c>
      <c r="E37" s="61">
        <f>IF(B37=0,0,D37/B37*100)</f>
        <v>77.08096057382413</v>
      </c>
      <c r="F37" s="61">
        <f>IF(C37=0,0,D37/C37*100)</f>
        <v>94.23771997392902</v>
      </c>
      <c r="G37" s="116">
        <f>ROUND(D37/D50*100,1)</f>
        <v>30.1</v>
      </c>
    </row>
    <row r="38" spans="1:7" ht="15.75">
      <c r="A38" s="115"/>
      <c r="B38" s="60"/>
      <c r="C38" s="61"/>
      <c r="D38" s="61"/>
      <c r="E38" s="61"/>
      <c r="F38" s="61"/>
      <c r="G38" s="116"/>
    </row>
    <row r="39" spans="1:7" ht="15.75">
      <c r="A39" s="115" t="s">
        <v>170</v>
      </c>
      <c r="B39" s="61">
        <v>130</v>
      </c>
      <c r="C39" s="61">
        <v>130</v>
      </c>
      <c r="D39" s="61">
        <v>130</v>
      </c>
      <c r="E39" s="61">
        <f>IF(B39=0,0,D39/B39*100)</f>
        <v>100</v>
      </c>
      <c r="F39" s="61">
        <f>IF(C39=0,0,D39/C39*100)</f>
        <v>100</v>
      </c>
      <c r="G39" s="116">
        <f>ROUND(D39/D48*100,1)</f>
        <v>0</v>
      </c>
    </row>
    <row r="40" spans="1:7" ht="15.75">
      <c r="A40" s="115"/>
      <c r="B40" s="61"/>
      <c r="C40" s="61"/>
      <c r="D40" s="61"/>
      <c r="E40" s="61"/>
      <c r="F40" s="61"/>
      <c r="G40" s="116"/>
    </row>
    <row r="41" spans="1:7" ht="15.75">
      <c r="A41" s="115"/>
      <c r="B41" s="61"/>
      <c r="C41" s="60"/>
      <c r="D41" s="60"/>
      <c r="E41" s="61"/>
      <c r="F41" s="61"/>
      <c r="G41" s="116"/>
    </row>
    <row r="42" spans="1:7" ht="15.75">
      <c r="A42" s="115" t="s">
        <v>174</v>
      </c>
      <c r="B42" s="60">
        <v>6611.6</v>
      </c>
      <c r="C42" s="61">
        <v>11202.8</v>
      </c>
      <c r="D42" s="61">
        <v>10529.3</v>
      </c>
      <c r="E42" s="61">
        <f>IF(B42=0,0,D42/B42*100)</f>
        <v>159.25494585274365</v>
      </c>
      <c r="F42" s="61">
        <f>IF(C42=0,0,D42/C42*100)</f>
        <v>93.98811011532831</v>
      </c>
      <c r="G42" s="116">
        <f>ROUND(D42/D48*100,1)</f>
        <v>3.3</v>
      </c>
    </row>
    <row r="43" spans="1:7" ht="15.75">
      <c r="A43" s="115" t="s">
        <v>129</v>
      </c>
      <c r="B43" s="60">
        <v>4347</v>
      </c>
      <c r="C43" s="60">
        <v>5676.7</v>
      </c>
      <c r="D43" s="61">
        <v>5671.9</v>
      </c>
      <c r="E43" s="61">
        <f>IF(B43=0,0,D43/B43*100)</f>
        <v>130.4784909132735</v>
      </c>
      <c r="F43" s="61">
        <f>IF(C43=0,0,D43/C43*100)</f>
        <v>99.91544383180369</v>
      </c>
      <c r="G43" s="116">
        <f>ROUND(D43/D49*100,1)</f>
        <v>13.8</v>
      </c>
    </row>
    <row r="44" spans="1:7" ht="15.75">
      <c r="A44" s="115" t="s">
        <v>90</v>
      </c>
      <c r="B44" s="60">
        <v>818.9</v>
      </c>
      <c r="C44" s="60">
        <v>1329.7</v>
      </c>
      <c r="D44" s="61">
        <v>1119</v>
      </c>
      <c r="E44" s="61">
        <f>IF(B44=0,0,D44/B44*100)</f>
        <v>136.64672121138113</v>
      </c>
      <c r="F44" s="61">
        <f>IF(C44=0,0,D44/C44*100)</f>
        <v>84.15432052342634</v>
      </c>
      <c r="G44" s="116">
        <f>ROUND(D44/D50*100,1)</f>
        <v>10.6</v>
      </c>
    </row>
    <row r="45" spans="1:7" ht="15.75">
      <c r="A45" s="115"/>
      <c r="B45" s="60"/>
      <c r="C45" s="60"/>
      <c r="D45" s="60"/>
      <c r="E45" s="61"/>
      <c r="F45" s="61"/>
      <c r="G45" s="116"/>
    </row>
    <row r="46" spans="1:7" ht="15.75">
      <c r="A46" s="115" t="s">
        <v>223</v>
      </c>
      <c r="B46" s="61">
        <v>100</v>
      </c>
      <c r="C46" s="60">
        <v>400</v>
      </c>
      <c r="D46" s="60">
        <v>400</v>
      </c>
      <c r="E46" s="61">
        <f>IF(B46=0,0,D46/B46*100)</f>
        <v>400</v>
      </c>
      <c r="F46" s="61">
        <f>IF(C46=0,0,D46/C46*100)</f>
        <v>100</v>
      </c>
      <c r="G46" s="116">
        <f>ROUND(D46/D48*100,1)</f>
        <v>0.1</v>
      </c>
    </row>
    <row r="47" spans="1:7" ht="15.75">
      <c r="A47" s="115"/>
      <c r="B47" s="66"/>
      <c r="C47" s="60"/>
      <c r="D47" s="60"/>
      <c r="E47" s="66"/>
      <c r="F47" s="66"/>
      <c r="G47" s="118"/>
    </row>
    <row r="48" spans="1:7" s="50" customFormat="1" ht="15.75">
      <c r="A48" s="119" t="s">
        <v>59</v>
      </c>
      <c r="B48" s="66">
        <f>SUM(B10+B14+B20+B24+B28+B35+B42+B39+B46)</f>
        <v>61192</v>
      </c>
      <c r="C48" s="66">
        <f>SUM(C10+C14+C20+C24+C28+C35+C42+C39+C46+C32)</f>
        <v>358723.4</v>
      </c>
      <c r="D48" s="66">
        <f>SUM(D10+D14+D20+D24+D28+D35+D42+D39+D46+D32)</f>
        <v>315661.5</v>
      </c>
      <c r="E48" s="66">
        <f>IF(B48=0,0,D48/B48*100)</f>
        <v>515.8541966270101</v>
      </c>
      <c r="F48" s="66">
        <f>IF(C48=0,0,D48/C48*100)</f>
        <v>87.99579285878757</v>
      </c>
      <c r="G48" s="118">
        <v>100</v>
      </c>
    </row>
    <row r="49" spans="1:7" ht="15.75">
      <c r="A49" s="119" t="s">
        <v>95</v>
      </c>
      <c r="B49" s="66">
        <f>SUM(B11+B15+B21+B36+B43)</f>
        <v>38300.8</v>
      </c>
      <c r="C49" s="66">
        <f>SUM(C11+C15+C21+C36+C43)</f>
        <v>42023</v>
      </c>
      <c r="D49" s="66">
        <f>SUM(D11+D15+D21+D36+D43)</f>
        <v>41245.1</v>
      </c>
      <c r="E49" s="66">
        <f>IF(B49=0,0,D49/B49*100)</f>
        <v>107.68730679254742</v>
      </c>
      <c r="F49" s="66">
        <f>IF(C49=0,0,D49/C49*100)</f>
        <v>98.14887085643575</v>
      </c>
      <c r="G49" s="118">
        <v>100</v>
      </c>
    </row>
    <row r="50" spans="1:7" ht="16.5" thickBot="1">
      <c r="A50" s="120" t="s">
        <v>96</v>
      </c>
      <c r="B50" s="121">
        <f>SUM(B12+B16+B22+B27+B29+B37+B44+B30+B25)</f>
        <v>11527.3</v>
      </c>
      <c r="C50" s="121">
        <f>SUM(C12+C16+C22+C27+C29+C37+C44+C30+C25)</f>
        <v>11501.5</v>
      </c>
      <c r="D50" s="121">
        <f>SUM(D12+D16+D22+D27+D29+D37+D44+D30+D25)</f>
        <v>10566.1</v>
      </c>
      <c r="E50" s="121">
        <f>IF(B50=0,0,D50/B50*100)</f>
        <v>91.66153392381564</v>
      </c>
      <c r="F50" s="121">
        <f>IF(C50=0,0,D50/C50*100)</f>
        <v>91.86714776333523</v>
      </c>
      <c r="G50" s="125">
        <v>100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9"/>
  <sheetViews>
    <sheetView zoomScalePageLayoutView="0" workbookViewId="0" topLeftCell="A13">
      <selection activeCell="A10" sqref="A10"/>
    </sheetView>
  </sheetViews>
  <sheetFormatPr defaultColWidth="9.00390625" defaultRowHeight="12.75"/>
  <cols>
    <col min="1" max="1" width="72.25390625" style="0" customWidth="1"/>
    <col min="2" max="3" width="8.75390625" style="0" customWidth="1"/>
    <col min="4" max="4" width="23.125" style="0" customWidth="1"/>
    <col min="5" max="6" width="18.875" style="0" customWidth="1"/>
  </cols>
  <sheetData>
    <row r="1" spans="2:7" ht="15.75">
      <c r="B1" s="243" t="s">
        <v>251</v>
      </c>
      <c r="C1" s="243"/>
      <c r="D1" s="243"/>
      <c r="E1" s="243"/>
      <c r="F1" s="243"/>
      <c r="G1" s="69"/>
    </row>
    <row r="2" spans="2:7" ht="15.75">
      <c r="B2" s="69" t="s">
        <v>315</v>
      </c>
      <c r="C2" s="69"/>
      <c r="D2" s="109"/>
      <c r="E2" s="109"/>
      <c r="F2" s="109"/>
      <c r="G2" s="69"/>
    </row>
    <row r="3" spans="2:7" ht="15.75">
      <c r="B3" s="243" t="s">
        <v>173</v>
      </c>
      <c r="C3" s="243"/>
      <c r="D3" s="243"/>
      <c r="E3" s="243"/>
      <c r="F3" s="243"/>
      <c r="G3" s="69"/>
    </row>
    <row r="4" spans="2:8" ht="15.75">
      <c r="B4" s="69" t="s">
        <v>316</v>
      </c>
      <c r="C4" s="69"/>
      <c r="D4" s="69"/>
      <c r="E4" s="69"/>
      <c r="F4" s="69"/>
      <c r="G4" s="69"/>
      <c r="H4" s="69"/>
    </row>
    <row r="5" ht="15.75">
      <c r="B5" s="69"/>
    </row>
    <row r="6" spans="1:4" ht="16.5">
      <c r="A6" s="245" t="s">
        <v>242</v>
      </c>
      <c r="B6" s="245"/>
      <c r="C6" s="245"/>
      <c r="D6" s="245"/>
    </row>
    <row r="7" spans="1:4" ht="16.5">
      <c r="A7" s="245" t="s">
        <v>317</v>
      </c>
      <c r="B7" s="245"/>
      <c r="C7" s="245"/>
      <c r="D7" s="245"/>
    </row>
    <row r="8" ht="16.5">
      <c r="A8" s="148"/>
    </row>
    <row r="9" spans="1:4" ht="17.25" thickBot="1">
      <c r="A9" s="246" t="s">
        <v>243</v>
      </c>
      <c r="B9" s="246"/>
      <c r="C9" s="246"/>
      <c r="D9" s="246"/>
    </row>
    <row r="10" spans="1:4" ht="74.25" customHeight="1" thickBot="1">
      <c r="A10" s="149" t="s">
        <v>236</v>
      </c>
      <c r="B10" s="150" t="s">
        <v>61</v>
      </c>
      <c r="C10" s="150" t="s">
        <v>244</v>
      </c>
      <c r="D10" s="151" t="s">
        <v>162</v>
      </c>
    </row>
    <row r="11" spans="1:4" ht="16.5">
      <c r="A11" s="152" t="s">
        <v>330</v>
      </c>
      <c r="B11" s="153"/>
      <c r="C11" s="153"/>
      <c r="D11" s="154">
        <f>D12+D19+D21+D23+D26+D32+D34+D36+D38+D30</f>
        <v>315661.5</v>
      </c>
    </row>
    <row r="12" spans="1:4" s="75" customFormat="1" ht="15.75">
      <c r="A12" s="155" t="s">
        <v>120</v>
      </c>
      <c r="B12" s="156" t="s">
        <v>97</v>
      </c>
      <c r="C12" s="156" t="s">
        <v>171</v>
      </c>
      <c r="D12" s="205">
        <f>D13+D14+D15+D17+D18+D16</f>
        <v>32209.9</v>
      </c>
    </row>
    <row r="13" spans="1:4" ht="31.5">
      <c r="A13" s="158" t="s">
        <v>245</v>
      </c>
      <c r="B13" s="159" t="s">
        <v>97</v>
      </c>
      <c r="C13" s="159" t="s">
        <v>98</v>
      </c>
      <c r="D13" s="157">
        <v>1437</v>
      </c>
    </row>
    <row r="14" spans="1:4" ht="47.25">
      <c r="A14" s="158" t="s">
        <v>246</v>
      </c>
      <c r="B14" s="159" t="s">
        <v>97</v>
      </c>
      <c r="C14" s="159" t="s">
        <v>100</v>
      </c>
      <c r="D14" s="157">
        <v>1567.4</v>
      </c>
    </row>
    <row r="15" spans="1:4" ht="47.25">
      <c r="A15" s="158" t="s">
        <v>247</v>
      </c>
      <c r="B15" s="159" t="s">
        <v>97</v>
      </c>
      <c r="C15" s="159" t="s">
        <v>99</v>
      </c>
      <c r="D15" s="157">
        <v>18151.9</v>
      </c>
    </row>
    <row r="16" spans="1:4" ht="15.75">
      <c r="A16" s="158" t="s">
        <v>253</v>
      </c>
      <c r="B16" s="159" t="s">
        <v>97</v>
      </c>
      <c r="C16" s="159" t="s">
        <v>237</v>
      </c>
      <c r="D16" s="157">
        <v>416.5</v>
      </c>
    </row>
    <row r="17" spans="1:4" ht="15.75">
      <c r="A17" s="158" t="s">
        <v>238</v>
      </c>
      <c r="B17" s="159" t="s">
        <v>97</v>
      </c>
      <c r="C17" s="159" t="s">
        <v>55</v>
      </c>
      <c r="D17" s="157">
        <v>0</v>
      </c>
    </row>
    <row r="18" spans="1:4" ht="15.75">
      <c r="A18" s="158" t="s">
        <v>163</v>
      </c>
      <c r="B18" s="159" t="s">
        <v>97</v>
      </c>
      <c r="C18" s="159" t="s">
        <v>57</v>
      </c>
      <c r="D18" s="157">
        <v>10637.1</v>
      </c>
    </row>
    <row r="19" spans="1:4" s="75" customFormat="1" ht="15.75">
      <c r="A19" s="155" t="s">
        <v>32</v>
      </c>
      <c r="B19" s="156" t="s">
        <v>98</v>
      </c>
      <c r="C19" s="156" t="s">
        <v>171</v>
      </c>
      <c r="D19" s="205">
        <f>D20</f>
        <v>864.3</v>
      </c>
    </row>
    <row r="20" spans="1:4" ht="15.75">
      <c r="A20" s="158" t="s">
        <v>178</v>
      </c>
      <c r="B20" s="159" t="s">
        <v>98</v>
      </c>
      <c r="C20" s="159" t="s">
        <v>100</v>
      </c>
      <c r="D20" s="157">
        <v>864.3</v>
      </c>
    </row>
    <row r="21" spans="1:4" s="75" customFormat="1" ht="15.75">
      <c r="A21" s="155" t="s">
        <v>101</v>
      </c>
      <c r="B21" s="156" t="s">
        <v>100</v>
      </c>
      <c r="C21" s="156" t="s">
        <v>171</v>
      </c>
      <c r="D21" s="205">
        <f>D22</f>
        <v>1303.3</v>
      </c>
    </row>
    <row r="22" spans="1:4" ht="31.5">
      <c r="A22" s="160" t="s">
        <v>248</v>
      </c>
      <c r="B22" s="161" t="s">
        <v>100</v>
      </c>
      <c r="C22" s="161" t="s">
        <v>102</v>
      </c>
      <c r="D22" s="157">
        <v>1303.3</v>
      </c>
    </row>
    <row r="23" spans="1:4" s="75" customFormat="1" ht="15.75">
      <c r="A23" s="155" t="s">
        <v>184</v>
      </c>
      <c r="B23" s="156" t="s">
        <v>99</v>
      </c>
      <c r="C23" s="156" t="s">
        <v>171</v>
      </c>
      <c r="D23" s="205">
        <f>D24+D25</f>
        <v>25042.2</v>
      </c>
    </row>
    <row r="24" spans="1:4" ht="15.75">
      <c r="A24" s="158" t="s">
        <v>185</v>
      </c>
      <c r="B24" s="159" t="s">
        <v>99</v>
      </c>
      <c r="C24" s="159" t="s">
        <v>102</v>
      </c>
      <c r="D24" s="157">
        <v>24875.2</v>
      </c>
    </row>
    <row r="25" spans="1:4" ht="15.75">
      <c r="A25" s="158" t="s">
        <v>249</v>
      </c>
      <c r="B25" s="159" t="s">
        <v>99</v>
      </c>
      <c r="C25" s="159" t="s">
        <v>56</v>
      </c>
      <c r="D25" s="157">
        <v>167</v>
      </c>
    </row>
    <row r="26" spans="1:4" s="75" customFormat="1" ht="15.75">
      <c r="A26" s="155" t="s">
        <v>26</v>
      </c>
      <c r="B26" s="156" t="s">
        <v>103</v>
      </c>
      <c r="C26" s="156" t="s">
        <v>171</v>
      </c>
      <c r="D26" s="205">
        <f>D28+D29+D27</f>
        <v>228680.7</v>
      </c>
    </row>
    <row r="27" spans="1:4" ht="15.75">
      <c r="A27" s="158" t="s">
        <v>239</v>
      </c>
      <c r="B27" s="159" t="s">
        <v>103</v>
      </c>
      <c r="C27" s="159" t="s">
        <v>97</v>
      </c>
      <c r="D27" s="157">
        <v>1257.6</v>
      </c>
    </row>
    <row r="28" spans="1:4" ht="15.75">
      <c r="A28" s="158" t="s">
        <v>186</v>
      </c>
      <c r="B28" s="159" t="s">
        <v>103</v>
      </c>
      <c r="C28" s="159" t="s">
        <v>98</v>
      </c>
      <c r="D28" s="157">
        <v>211757.4</v>
      </c>
    </row>
    <row r="29" spans="1:4" ht="15.75">
      <c r="A29" s="158" t="s">
        <v>62</v>
      </c>
      <c r="B29" s="159" t="s">
        <v>103</v>
      </c>
      <c r="C29" s="159" t="s">
        <v>100</v>
      </c>
      <c r="D29" s="157">
        <v>15665.7</v>
      </c>
    </row>
    <row r="30" spans="1:4" s="75" customFormat="1" ht="15.75">
      <c r="A30" s="155" t="s">
        <v>123</v>
      </c>
      <c r="B30" s="156" t="s">
        <v>296</v>
      </c>
      <c r="C30" s="156" t="s">
        <v>171</v>
      </c>
      <c r="D30" s="205">
        <f>D31</f>
        <v>484.2</v>
      </c>
    </row>
    <row r="31" spans="1:4" ht="15.75">
      <c r="A31" s="158" t="s">
        <v>295</v>
      </c>
      <c r="B31" s="159" t="s">
        <v>296</v>
      </c>
      <c r="C31" s="159" t="s">
        <v>103</v>
      </c>
      <c r="D31" s="157">
        <v>484.2</v>
      </c>
    </row>
    <row r="32" spans="1:4" s="75" customFormat="1" ht="15.75">
      <c r="A32" s="155" t="s">
        <v>250</v>
      </c>
      <c r="B32" s="156" t="s">
        <v>104</v>
      </c>
      <c r="C32" s="156" t="s">
        <v>171</v>
      </c>
      <c r="D32" s="205">
        <f>D33</f>
        <v>16017.6</v>
      </c>
    </row>
    <row r="33" spans="1:4" ht="15.75">
      <c r="A33" s="158" t="s">
        <v>27</v>
      </c>
      <c r="B33" s="159" t="s">
        <v>104</v>
      </c>
      <c r="C33" s="159" t="s">
        <v>97</v>
      </c>
      <c r="D33" s="157">
        <v>16017.6</v>
      </c>
    </row>
    <row r="34" spans="1:4" s="75" customFormat="1" ht="15.75">
      <c r="A34" s="155" t="s">
        <v>126</v>
      </c>
      <c r="B34" s="156" t="s">
        <v>53</v>
      </c>
      <c r="C34" s="156" t="s">
        <v>171</v>
      </c>
      <c r="D34" s="205">
        <f>D35</f>
        <v>130</v>
      </c>
    </row>
    <row r="35" spans="1:4" ht="15.75">
      <c r="A35" s="158" t="s">
        <v>172</v>
      </c>
      <c r="B35" s="159" t="s">
        <v>53</v>
      </c>
      <c r="C35" s="159" t="s">
        <v>100</v>
      </c>
      <c r="D35" s="157">
        <v>130</v>
      </c>
    </row>
    <row r="36" spans="1:4" s="75" customFormat="1" ht="15.75">
      <c r="A36" s="155" t="s">
        <v>105</v>
      </c>
      <c r="B36" s="156" t="s">
        <v>55</v>
      </c>
      <c r="C36" s="156" t="s">
        <v>171</v>
      </c>
      <c r="D36" s="205">
        <f>D37</f>
        <v>10529.3</v>
      </c>
    </row>
    <row r="37" spans="1:4" ht="15.75">
      <c r="A37" s="158" t="s">
        <v>179</v>
      </c>
      <c r="B37" s="159" t="s">
        <v>55</v>
      </c>
      <c r="C37" s="159" t="s">
        <v>98</v>
      </c>
      <c r="D37" s="157">
        <v>10529.3</v>
      </c>
    </row>
    <row r="38" spans="1:4" s="75" customFormat="1" ht="15.75">
      <c r="A38" s="162" t="s">
        <v>224</v>
      </c>
      <c r="B38" s="156" t="s">
        <v>56</v>
      </c>
      <c r="C38" s="156" t="s">
        <v>171</v>
      </c>
      <c r="D38" s="205">
        <f>D39</f>
        <v>400</v>
      </c>
    </row>
    <row r="39" spans="1:4" ht="16.5" thickBot="1">
      <c r="A39" s="163" t="s">
        <v>204</v>
      </c>
      <c r="B39" s="164" t="s">
        <v>56</v>
      </c>
      <c r="C39" s="164" t="s">
        <v>98</v>
      </c>
      <c r="D39" s="165">
        <v>400</v>
      </c>
    </row>
  </sheetData>
  <sheetProtection/>
  <mergeCells count="5">
    <mergeCell ref="B1:F1"/>
    <mergeCell ref="B3:F3"/>
    <mergeCell ref="A6:D6"/>
    <mergeCell ref="A7:D7"/>
    <mergeCell ref="A9:D9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2023-03-22T04:28:26Z</cp:lastPrinted>
  <dcterms:created xsi:type="dcterms:W3CDTF">2007-04-10T07:25:21Z</dcterms:created>
  <dcterms:modified xsi:type="dcterms:W3CDTF">2023-03-29T04:15:30Z</dcterms:modified>
  <cp:category/>
  <cp:version/>
  <cp:contentType/>
  <cp:contentStatus/>
</cp:coreProperties>
</file>